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1390" windowHeight="8100" activeTab="3"/>
  </bookViews>
  <sheets>
    <sheet name="Plyn" sheetId="4" r:id="rId1"/>
    <sheet name="Voda" sheetId="5" r:id="rId2"/>
    <sheet name="Elektrická enerie" sheetId="6" r:id="rId3"/>
    <sheet name="Přehled" sheetId="1" r:id="rId4"/>
  </sheets>
  <calcPr calcId="145621"/>
</workbook>
</file>

<file path=xl/calcChain.xml><?xml version="1.0" encoding="utf-8"?>
<calcChain xmlns="http://schemas.openxmlformats.org/spreadsheetml/2006/main">
  <c r="F26" i="1" l="1"/>
  <c r="F25" i="1"/>
  <c r="I29" i="1" l="1"/>
  <c r="I28" i="1"/>
  <c r="I19" i="1"/>
  <c r="G24" i="1" l="1"/>
  <c r="K23" i="4" l="1"/>
  <c r="K19" i="4" l="1"/>
  <c r="H22" i="1" l="1"/>
  <c r="H20" i="1"/>
  <c r="H21" i="1"/>
  <c r="H24" i="1"/>
  <c r="H25" i="1"/>
  <c r="H26" i="1"/>
  <c r="H27" i="1" s="1"/>
  <c r="H17" i="1"/>
  <c r="F29" i="5" l="1"/>
  <c r="C13" i="5" l="1"/>
  <c r="F13" i="1" s="1"/>
  <c r="D13" i="1"/>
  <c r="H16" i="1" l="1"/>
  <c r="H15" i="1"/>
  <c r="H13" i="1"/>
  <c r="H12" i="1"/>
  <c r="H11" i="1"/>
  <c r="G26" i="1"/>
  <c r="G25" i="1"/>
  <c r="G22" i="1"/>
  <c r="G21" i="1"/>
  <c r="G20" i="1"/>
  <c r="G17" i="1"/>
  <c r="G16" i="1"/>
  <c r="G15" i="1"/>
  <c r="G13" i="1"/>
  <c r="G12" i="1"/>
  <c r="G11" i="1"/>
  <c r="E26" i="1"/>
  <c r="E25" i="1"/>
  <c r="E24" i="1"/>
  <c r="E22" i="1"/>
  <c r="E21" i="1"/>
  <c r="E20" i="1"/>
  <c r="E17" i="1"/>
  <c r="E16" i="1"/>
  <c r="E15" i="1"/>
  <c r="E13" i="1"/>
  <c r="E12" i="1"/>
  <c r="E11" i="1"/>
  <c r="D26" i="1"/>
  <c r="D25" i="1"/>
  <c r="D24" i="1"/>
  <c r="D22" i="1"/>
  <c r="D21" i="1"/>
  <c r="D20" i="1"/>
  <c r="D17" i="1"/>
  <c r="D16" i="1"/>
  <c r="D15" i="1"/>
  <c r="D12" i="1"/>
  <c r="D11" i="1"/>
  <c r="C11" i="1"/>
  <c r="C26" i="1"/>
  <c r="C25" i="1"/>
  <c r="C24" i="1"/>
  <c r="C22" i="1"/>
  <c r="C21" i="1"/>
  <c r="C20" i="1"/>
  <c r="C17" i="1"/>
  <c r="C16" i="1"/>
  <c r="C15" i="1"/>
  <c r="C13" i="1"/>
  <c r="C12" i="1"/>
  <c r="B12" i="1"/>
  <c r="B11" i="1"/>
  <c r="I26" i="4" l="1"/>
  <c r="I25" i="4"/>
  <c r="I24" i="4"/>
  <c r="I22" i="4"/>
  <c r="I21" i="4"/>
  <c r="I20" i="4"/>
  <c r="I17" i="4"/>
  <c r="I16" i="4"/>
  <c r="I15" i="4"/>
  <c r="I13" i="4"/>
  <c r="I12" i="4"/>
  <c r="I14" i="4" s="1"/>
  <c r="I11" i="4"/>
  <c r="C11" i="5" l="1"/>
  <c r="E11" i="5" s="1"/>
  <c r="C12" i="5"/>
  <c r="E13" i="5"/>
  <c r="D14" i="5"/>
  <c r="G14" i="5"/>
  <c r="H14" i="5"/>
  <c r="I14" i="5"/>
  <c r="J14" i="5"/>
  <c r="C15" i="5"/>
  <c r="F15" i="1" s="1"/>
  <c r="C16" i="5"/>
  <c r="F16" i="1" s="1"/>
  <c r="C17" i="5"/>
  <c r="D18" i="5"/>
  <c r="G18" i="5"/>
  <c r="H18" i="5"/>
  <c r="I18" i="5"/>
  <c r="J18" i="5"/>
  <c r="J19" i="5" s="1"/>
  <c r="C20" i="5"/>
  <c r="F20" i="1" s="1"/>
  <c r="C21" i="5"/>
  <c r="F21" i="1" s="1"/>
  <c r="F22" i="1"/>
  <c r="E22" i="5"/>
  <c r="D23" i="5"/>
  <c r="G23" i="5"/>
  <c r="H23" i="5"/>
  <c r="I23" i="5"/>
  <c r="J23" i="5"/>
  <c r="C24" i="5"/>
  <c r="C25" i="5"/>
  <c r="E25" i="5"/>
  <c r="D27" i="5"/>
  <c r="G27" i="5"/>
  <c r="H27" i="5"/>
  <c r="I27" i="5"/>
  <c r="J27" i="5"/>
  <c r="J28" i="5" s="1"/>
  <c r="F24" i="1" l="1"/>
  <c r="E24" i="5"/>
  <c r="H28" i="5"/>
  <c r="E21" i="5"/>
  <c r="D28" i="5"/>
  <c r="E20" i="5"/>
  <c r="F17" i="1"/>
  <c r="C18" i="5"/>
  <c r="E18" i="5" s="1"/>
  <c r="G28" i="5"/>
  <c r="I28" i="5"/>
  <c r="I19" i="5"/>
  <c r="E17" i="5"/>
  <c r="H19" i="5"/>
  <c r="G19" i="5"/>
  <c r="J29" i="5"/>
  <c r="I30" i="1"/>
  <c r="C14" i="5"/>
  <c r="E14" i="5" s="1"/>
  <c r="F11" i="1"/>
  <c r="C23" i="5"/>
  <c r="E23" i="5" s="1"/>
  <c r="E16" i="5"/>
  <c r="E12" i="5"/>
  <c r="F12" i="1"/>
  <c r="E26" i="5"/>
  <c r="D19" i="5"/>
  <c r="E15" i="5"/>
  <c r="C27" i="5"/>
  <c r="G11" i="4"/>
  <c r="H11" i="4" s="1"/>
  <c r="L27" i="4"/>
  <c r="K27" i="4"/>
  <c r="K28" i="4" s="1"/>
  <c r="K29" i="4" s="1"/>
  <c r="J27" i="4"/>
  <c r="I27" i="4"/>
  <c r="L23" i="4"/>
  <c r="J23" i="4"/>
  <c r="I23" i="4"/>
  <c r="L18" i="4"/>
  <c r="K18" i="4"/>
  <c r="J18" i="4"/>
  <c r="I18" i="4"/>
  <c r="L14" i="4"/>
  <c r="K14" i="4"/>
  <c r="J14" i="4"/>
  <c r="J19" i="4" s="1"/>
  <c r="I19" i="4"/>
  <c r="L28" i="4" l="1"/>
  <c r="G29" i="5"/>
  <c r="I28" i="4"/>
  <c r="H29" i="5"/>
  <c r="D29" i="5"/>
  <c r="J28" i="4"/>
  <c r="L19" i="4"/>
  <c r="J29" i="4"/>
  <c r="I29" i="5"/>
  <c r="C19" i="5"/>
  <c r="I29" i="4"/>
  <c r="E27" i="5"/>
  <c r="C28" i="5"/>
  <c r="F13" i="4"/>
  <c r="G14" i="6"/>
  <c r="F12" i="6"/>
  <c r="F11" i="6"/>
  <c r="L29" i="4" l="1"/>
  <c r="C29" i="5"/>
  <c r="E19" i="5"/>
  <c r="E28" i="5"/>
  <c r="G27" i="6"/>
  <c r="G23" i="6"/>
  <c r="G18" i="6"/>
  <c r="G19" i="6" s="1"/>
  <c r="D26" i="6"/>
  <c r="D25" i="6"/>
  <c r="D24" i="6"/>
  <c r="D22" i="6"/>
  <c r="D21" i="6"/>
  <c r="D20" i="6"/>
  <c r="D17" i="6"/>
  <c r="D16" i="6"/>
  <c r="D15" i="6"/>
  <c r="D13" i="6"/>
  <c r="D12" i="6"/>
  <c r="C14" i="6"/>
  <c r="B14" i="6"/>
  <c r="D11" i="6"/>
  <c r="E27" i="6"/>
  <c r="C27" i="6"/>
  <c r="B27" i="6"/>
  <c r="E23" i="6"/>
  <c r="C23" i="6"/>
  <c r="B23" i="6"/>
  <c r="E18" i="6"/>
  <c r="C18" i="6"/>
  <c r="B18" i="6"/>
  <c r="E14" i="6"/>
  <c r="B26" i="1" l="1"/>
  <c r="F26" i="6"/>
  <c r="E29" i="5"/>
  <c r="G28" i="6"/>
  <c r="G29" i="6" s="1"/>
  <c r="B25" i="1"/>
  <c r="F25" i="6"/>
  <c r="D27" i="6"/>
  <c r="F27" i="6" s="1"/>
  <c r="B24" i="1"/>
  <c r="F24" i="6"/>
  <c r="B22" i="1"/>
  <c r="F22" i="6"/>
  <c r="B21" i="1"/>
  <c r="F21" i="6"/>
  <c r="B20" i="1"/>
  <c r="F20" i="6"/>
  <c r="D23" i="6"/>
  <c r="B17" i="1"/>
  <c r="F17" i="6"/>
  <c r="B16" i="1"/>
  <c r="F16" i="6"/>
  <c r="B15" i="1"/>
  <c r="F15" i="6"/>
  <c r="D18" i="6"/>
  <c r="F18" i="6" s="1"/>
  <c r="B13" i="1"/>
  <c r="F13" i="6"/>
  <c r="D14" i="6"/>
  <c r="C19" i="6"/>
  <c r="B28" i="6"/>
  <c r="E19" i="6"/>
  <c r="E28" i="6"/>
  <c r="B19" i="6"/>
  <c r="C28" i="6"/>
  <c r="F23" i="6" l="1"/>
  <c r="D28" i="6"/>
  <c r="F28" i="6" s="1"/>
  <c r="D19" i="6"/>
  <c r="F14" i="6"/>
  <c r="C29" i="6"/>
  <c r="B29" i="6"/>
  <c r="E29" i="6"/>
  <c r="C14" i="1"/>
  <c r="D29" i="6" l="1"/>
  <c r="F29" i="6" s="1"/>
  <c r="F19" i="6"/>
  <c r="D27" i="4"/>
  <c r="C27" i="4"/>
  <c r="G27" i="4" s="1"/>
  <c r="B27" i="4"/>
  <c r="G26" i="4"/>
  <c r="H26" i="4" s="1"/>
  <c r="F26" i="4"/>
  <c r="E26" i="4"/>
  <c r="G25" i="4"/>
  <c r="H25" i="4" s="1"/>
  <c r="F25" i="4"/>
  <c r="E25" i="4"/>
  <c r="G24" i="4"/>
  <c r="H24" i="4" s="1"/>
  <c r="F24" i="4"/>
  <c r="E24" i="4"/>
  <c r="D23" i="4"/>
  <c r="C23" i="4"/>
  <c r="G23" i="4" s="1"/>
  <c r="B23" i="4"/>
  <c r="G22" i="4"/>
  <c r="H22" i="4" s="1"/>
  <c r="F22" i="4"/>
  <c r="E22" i="4"/>
  <c r="G21" i="4"/>
  <c r="H21" i="4" s="1"/>
  <c r="F21" i="4"/>
  <c r="E21" i="4"/>
  <c r="G20" i="4"/>
  <c r="H20" i="4" s="1"/>
  <c r="F20" i="4"/>
  <c r="E20" i="4"/>
  <c r="D18" i="4"/>
  <c r="C18" i="4"/>
  <c r="G18" i="4" s="1"/>
  <c r="B18" i="4"/>
  <c r="G17" i="4"/>
  <c r="H17" i="4" s="1"/>
  <c r="F17" i="4"/>
  <c r="E17" i="4"/>
  <c r="G16" i="4"/>
  <c r="H16" i="4" s="1"/>
  <c r="F16" i="4"/>
  <c r="E16" i="4"/>
  <c r="G15" i="4"/>
  <c r="H15" i="4" s="1"/>
  <c r="F15" i="4"/>
  <c r="E15" i="4"/>
  <c r="D14" i="4"/>
  <c r="C14" i="4"/>
  <c r="B14" i="4"/>
  <c r="G13" i="4"/>
  <c r="H13" i="4" s="1"/>
  <c r="E13" i="4"/>
  <c r="G12" i="4"/>
  <c r="H12" i="4" s="1"/>
  <c r="F12" i="4"/>
  <c r="E12" i="4"/>
  <c r="F11" i="4"/>
  <c r="E11" i="4"/>
  <c r="H27" i="4" l="1"/>
  <c r="H23" i="4"/>
  <c r="D19" i="4"/>
  <c r="B19" i="4"/>
  <c r="H18" i="4"/>
  <c r="G14" i="4"/>
  <c r="H14" i="4" s="1"/>
  <c r="F14" i="4"/>
  <c r="D28" i="4"/>
  <c r="F18" i="4"/>
  <c r="E18" i="4"/>
  <c r="F27" i="4"/>
  <c r="C19" i="4"/>
  <c r="G19" i="4" s="1"/>
  <c r="B28" i="4"/>
  <c r="E23" i="4"/>
  <c r="F23" i="4"/>
  <c r="E14" i="4"/>
  <c r="E27" i="4"/>
  <c r="C28" i="4"/>
  <c r="D18" i="1"/>
  <c r="E28" i="4" l="1"/>
  <c r="H19" i="4"/>
  <c r="D29" i="4"/>
  <c r="E19" i="4"/>
  <c r="B29" i="4"/>
  <c r="F28" i="4"/>
  <c r="F19" i="4"/>
  <c r="C29" i="4"/>
  <c r="G28" i="4"/>
  <c r="H28" i="4" s="1"/>
  <c r="J26" i="1"/>
  <c r="J25" i="1"/>
  <c r="J24" i="1"/>
  <c r="J22" i="1"/>
  <c r="J21" i="1"/>
  <c r="J20" i="1"/>
  <c r="J17" i="1"/>
  <c r="J16" i="1"/>
  <c r="J15" i="1"/>
  <c r="J13" i="1"/>
  <c r="J11" i="1"/>
  <c r="J12" i="1"/>
  <c r="E29" i="4" l="1"/>
  <c r="G29" i="4"/>
  <c r="H29" i="4" s="1"/>
  <c r="F29" i="4"/>
  <c r="B14" i="1"/>
  <c r="B18" i="1"/>
  <c r="B23" i="1"/>
  <c r="B27" i="1"/>
  <c r="B19" i="1" l="1"/>
  <c r="B28" i="1"/>
  <c r="H14" i="1"/>
  <c r="H18" i="1"/>
  <c r="H23" i="1"/>
  <c r="G18" i="1"/>
  <c r="F18" i="1"/>
  <c r="C18" i="1"/>
  <c r="E18" i="1"/>
  <c r="G14" i="1"/>
  <c r="E14" i="1"/>
  <c r="D14" i="1"/>
  <c r="D19" i="1" s="1"/>
  <c r="J18" i="1" l="1"/>
  <c r="E19" i="1"/>
  <c r="G19" i="1"/>
  <c r="H28" i="1"/>
  <c r="H19" i="1"/>
  <c r="F27" i="1"/>
  <c r="D27" i="1"/>
  <c r="C27" i="1"/>
  <c r="C23" i="1"/>
  <c r="D23" i="1"/>
  <c r="F23" i="1"/>
  <c r="C19" i="1"/>
  <c r="F14" i="1"/>
  <c r="F19" i="1" s="1"/>
  <c r="D28" i="1" l="1"/>
  <c r="D29" i="1" s="1"/>
  <c r="J19" i="1"/>
  <c r="H29" i="1"/>
  <c r="J14" i="1"/>
  <c r="C28" i="1"/>
  <c r="C29" i="1" s="1"/>
  <c r="F28" i="1"/>
  <c r="F29" i="1" s="1"/>
  <c r="G27" i="1"/>
  <c r="G23" i="1"/>
  <c r="E27" i="1"/>
  <c r="E23" i="1"/>
  <c r="E28" i="1" l="1"/>
  <c r="E29" i="1" s="1"/>
  <c r="E30" i="1" s="1"/>
  <c r="J23" i="1"/>
  <c r="J27" i="1"/>
  <c r="B29" i="1"/>
  <c r="C30" i="1" s="1"/>
  <c r="G28" i="1"/>
  <c r="J28" i="1" l="1"/>
  <c r="G29" i="1"/>
  <c r="J29" i="1" l="1"/>
  <c r="G30" i="1"/>
</calcChain>
</file>

<file path=xl/sharedStrings.xml><?xml version="1.0" encoding="utf-8"?>
<sst xmlns="http://schemas.openxmlformats.org/spreadsheetml/2006/main" count="152" uniqueCount="72">
  <si>
    <t>Leden</t>
  </si>
  <si>
    <t>Únor</t>
  </si>
  <si>
    <t>Březen</t>
  </si>
  <si>
    <t>1.Q</t>
  </si>
  <si>
    <t>Duben</t>
  </si>
  <si>
    <t>Červen</t>
  </si>
  <si>
    <t>Červenec</t>
  </si>
  <si>
    <t>2.Q</t>
  </si>
  <si>
    <t>Srpen</t>
  </si>
  <si>
    <t>Září</t>
  </si>
  <si>
    <t>3.Q</t>
  </si>
  <si>
    <t>Říjen</t>
  </si>
  <si>
    <t xml:space="preserve">Listopad </t>
  </si>
  <si>
    <t>Prosinec</t>
  </si>
  <si>
    <t>Celý rok</t>
  </si>
  <si>
    <t>Elektřina</t>
  </si>
  <si>
    <t xml:space="preserve">Plyn </t>
  </si>
  <si>
    <t>faktura (Kč)</t>
  </si>
  <si>
    <r>
      <t>spotřeba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</si>
  <si>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 xml:space="preserve">Celkem </t>
  </si>
  <si>
    <t>Kč</t>
  </si>
  <si>
    <t>Květen</t>
  </si>
  <si>
    <t>Srážková voda</t>
  </si>
  <si>
    <t>2.Pololetí</t>
  </si>
  <si>
    <t>1.Pololetí</t>
  </si>
  <si>
    <t>Voda + stočné</t>
  </si>
  <si>
    <t>Záloha (Kč)</t>
  </si>
  <si>
    <t>Doplatek (Kč)</t>
  </si>
  <si>
    <t>4.Q</t>
  </si>
  <si>
    <t>Čerpání  energií</t>
  </si>
  <si>
    <t>1kW/h</t>
  </si>
  <si>
    <t>1m³</t>
  </si>
  <si>
    <r>
      <t>fakturované    m</t>
    </r>
    <r>
      <rPr>
        <sz val="11"/>
        <color theme="1"/>
        <rFont val="Calibri"/>
        <family val="2"/>
        <charset val="238"/>
      </rPr>
      <t>³</t>
    </r>
  </si>
  <si>
    <r>
      <t>fakturované    m</t>
    </r>
    <r>
      <rPr>
        <sz val="11"/>
        <color theme="1"/>
        <rFont val="Calibri"/>
        <family val="2"/>
        <charset val="238"/>
      </rPr>
      <t xml:space="preserve">³     </t>
    </r>
  </si>
  <si>
    <t>Spotřeba</t>
  </si>
  <si>
    <t>VT</t>
  </si>
  <si>
    <t>NT</t>
  </si>
  <si>
    <t>Cena</t>
  </si>
  <si>
    <t>Kč/kWh</t>
  </si>
  <si>
    <t>1. Čtvrtletí</t>
  </si>
  <si>
    <t>2. Čtvrtletí</t>
  </si>
  <si>
    <t>1. Pololetí</t>
  </si>
  <si>
    <t>3. Čtvrtletí</t>
  </si>
  <si>
    <t>Listopad</t>
  </si>
  <si>
    <t>4. Čtvrtletí</t>
  </si>
  <si>
    <t>2. Pololetí</t>
  </si>
  <si>
    <t>Teplo</t>
  </si>
  <si>
    <t>Výhřevnost</t>
  </si>
  <si>
    <t>Spalné teplo</t>
  </si>
  <si>
    <t>MWh</t>
  </si>
  <si>
    <t>Gj</t>
  </si>
  <si>
    <t>Kč/Gj</t>
  </si>
  <si>
    <t>Stav</t>
  </si>
  <si>
    <t>Počet dnů</t>
  </si>
  <si>
    <t>Vodné</t>
  </si>
  <si>
    <t>Stočné</t>
  </si>
  <si>
    <t>k fakturaci</t>
  </si>
  <si>
    <t>Věznice Bělušice</t>
  </si>
  <si>
    <t>Celkem</t>
  </si>
  <si>
    <t>kW/h</t>
  </si>
  <si>
    <t>1/4 hod</t>
  </si>
  <si>
    <t>kW/h max.</t>
  </si>
  <si>
    <t>Elektrická energie</t>
  </si>
  <si>
    <t>Kč/kW/h</t>
  </si>
  <si>
    <t>Plyn</t>
  </si>
  <si>
    <r>
      <t>m</t>
    </r>
    <r>
      <rPr>
        <b/>
        <vertAlign val="superscript"/>
        <sz val="11"/>
        <rFont val="Arial CE"/>
        <charset val="238"/>
      </rPr>
      <t>3</t>
    </r>
  </si>
  <si>
    <r>
      <t>Kč/m</t>
    </r>
    <r>
      <rPr>
        <b/>
        <sz val="11"/>
        <rFont val="Arial"/>
        <family val="2"/>
        <charset val="238"/>
      </rPr>
      <t>³</t>
    </r>
  </si>
  <si>
    <t>Denní maximum</t>
  </si>
  <si>
    <t>Voda</t>
  </si>
  <si>
    <r>
      <t>Cena/m</t>
    </r>
    <r>
      <rPr>
        <sz val="12"/>
        <color theme="1"/>
        <rFont val="Calibri"/>
        <family val="2"/>
      </rPr>
      <t>³</t>
    </r>
  </si>
  <si>
    <r>
      <t>m</t>
    </r>
    <r>
      <rPr>
        <sz val="12"/>
        <color theme="1"/>
        <rFont val="Calibri"/>
        <family val="2"/>
      </rPr>
      <t>³</t>
    </r>
  </si>
  <si>
    <t>spotřeba (kW/h)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</si>
</sst>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#,##0.000"/>
    <numFmt numFmtId="165" formatCode="0.000"/>
    <numFmt numFmtId="166" formatCode="0.000000"/>
    <numFmt numFmtId="167" formatCode="0.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charset val="238"/>
    </font>
    <font>
      <sz val="48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sz val="10"/>
      <color theme="1"/>
      <name val="Calibri"/>
      <family val="2"/>
      <scheme val="minor"/>
    </font>
    <font>
      <sz val="11"/>
      <name val="Arial CE"/>
      <family val="2"/>
      <charset val="238"/>
    </font>
    <font>
      <b/>
      <sz val="16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72"/>
      <color theme="1"/>
      <name val="Calibri"/>
      <family val="2"/>
      <charset val="238"/>
      <scheme val="minor"/>
    </font>
    <font>
      <b/>
      <sz val="22"/>
      <name val="Arial CE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3" fillId="0" borderId="0" applyFont="0" applyFill="0" applyBorder="0" applyAlignment="0" applyProtection="0"/>
  </cellStyleXfs>
  <cellXfs count="307">
    <xf numFmtId="0" fontId="0" fillId="0" borderId="0" xfId="0"/>
    <xf numFmtId="0" fontId="0" fillId="0" borderId="4" xfId="0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3" fontId="0" fillId="0" borderId="3" xfId="0" applyNumberFormat="1" applyFont="1" applyBorder="1"/>
    <xf numFmtId="3" fontId="4" fillId="0" borderId="3" xfId="0" applyNumberFormat="1" applyFont="1" applyBorder="1"/>
    <xf numFmtId="3" fontId="5" fillId="0" borderId="3" xfId="0" applyNumberFormat="1" applyFont="1" applyBorder="1"/>
    <xf numFmtId="3" fontId="0" fillId="0" borderId="14" xfId="0" applyNumberFormat="1" applyFont="1" applyBorder="1"/>
    <xf numFmtId="3" fontId="4" fillId="0" borderId="14" xfId="0" applyNumberFormat="1" applyFont="1" applyBorder="1"/>
    <xf numFmtId="3" fontId="5" fillId="0" borderId="14" xfId="0" applyNumberFormat="1" applyFont="1" applyBorder="1"/>
    <xf numFmtId="0" fontId="0" fillId="0" borderId="17" xfId="0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0" fillId="0" borderId="19" xfId="0" applyBorder="1" applyAlignment="1">
      <alignment horizontal="center"/>
    </xf>
    <xf numFmtId="3" fontId="0" fillId="0" borderId="20" xfId="0" applyNumberFormat="1" applyFont="1" applyBorder="1"/>
    <xf numFmtId="3" fontId="0" fillId="0" borderId="7" xfId="0" applyNumberFormat="1" applyFont="1" applyBorder="1"/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1" xfId="0" applyFont="1" applyBorder="1" applyAlignment="1">
      <alignment horizontal="center"/>
    </xf>
    <xf numFmtId="3" fontId="5" fillId="0" borderId="22" xfId="0" applyNumberFormat="1" applyFont="1" applyBorder="1"/>
    <xf numFmtId="3" fontId="5" fillId="0" borderId="23" xfId="0" applyNumberFormat="1" applyFont="1" applyBorder="1"/>
    <xf numFmtId="0" fontId="6" fillId="0" borderId="11" xfId="0" applyFont="1" applyBorder="1" applyAlignment="1">
      <alignment horizontal="center"/>
    </xf>
    <xf numFmtId="3" fontId="6" fillId="0" borderId="24" xfId="0" applyNumberFormat="1" applyFont="1" applyBorder="1"/>
    <xf numFmtId="3" fontId="6" fillId="0" borderId="9" xfId="0" applyNumberFormat="1" applyFont="1" applyBorder="1"/>
    <xf numFmtId="0" fontId="0" fillId="0" borderId="26" xfId="0" applyBorder="1" applyAlignment="1">
      <alignment horizontal="center"/>
    </xf>
    <xf numFmtId="3" fontId="0" fillId="0" borderId="27" xfId="0" applyNumberFormat="1" applyFont="1" applyBorder="1"/>
    <xf numFmtId="3" fontId="0" fillId="0" borderId="28" xfId="0" applyNumberFormat="1" applyFont="1" applyBorder="1"/>
    <xf numFmtId="3" fontId="4" fillId="0" borderId="28" xfId="0" applyNumberFormat="1" applyFont="1" applyBorder="1"/>
    <xf numFmtId="3" fontId="5" fillId="0" borderId="28" xfId="0" applyNumberFormat="1" applyFont="1" applyBorder="1"/>
    <xf numFmtId="3" fontId="5" fillId="0" borderId="29" xfId="0" applyNumberFormat="1" applyFont="1" applyBorder="1"/>
    <xf numFmtId="3" fontId="6" fillId="0" borderId="30" xfId="0" applyNumberFormat="1" applyFont="1" applyBorder="1"/>
    <xf numFmtId="0" fontId="0" fillId="0" borderId="18" xfId="0" applyBorder="1" applyAlignment="1">
      <alignment horizontal="center"/>
    </xf>
    <xf numFmtId="3" fontId="0" fillId="0" borderId="19" xfId="0" applyNumberFormat="1" applyFont="1" applyBorder="1"/>
    <xf numFmtId="3" fontId="0" fillId="0" borderId="17" xfId="0" applyNumberFormat="1" applyFont="1" applyBorder="1"/>
    <xf numFmtId="3" fontId="4" fillId="0" borderId="17" xfId="0" applyNumberFormat="1" applyFont="1" applyBorder="1"/>
    <xf numFmtId="3" fontId="5" fillId="0" borderId="17" xfId="0" applyNumberFormat="1" applyFont="1" applyBorder="1"/>
    <xf numFmtId="3" fontId="6" fillId="0" borderId="11" xfId="0" applyNumberFormat="1" applyFont="1" applyBorder="1"/>
    <xf numFmtId="3" fontId="0" fillId="0" borderId="6" xfId="0" applyNumberFormat="1" applyFont="1" applyBorder="1"/>
    <xf numFmtId="3" fontId="0" fillId="0" borderId="2" xfId="0" applyNumberFormat="1" applyFont="1" applyBorder="1"/>
    <xf numFmtId="3" fontId="4" fillId="0" borderId="2" xfId="0" applyNumberFormat="1" applyFont="1" applyBorder="1"/>
    <xf numFmtId="3" fontId="5" fillId="0" borderId="2" xfId="0" applyNumberFormat="1" applyFont="1" applyBorder="1"/>
    <xf numFmtId="3" fontId="5" fillId="0" borderId="10" xfId="0" applyNumberFormat="1" applyFont="1" applyBorder="1"/>
    <xf numFmtId="3" fontId="6" fillId="0" borderId="8" xfId="0" applyNumberFormat="1" applyFont="1" applyBorder="1"/>
    <xf numFmtId="0" fontId="8" fillId="0" borderId="0" xfId="0" applyFont="1"/>
    <xf numFmtId="0" fontId="9" fillId="0" borderId="0" xfId="0" applyFont="1"/>
    <xf numFmtId="0" fontId="8" fillId="0" borderId="11" xfId="0" applyFont="1" applyBorder="1" applyAlignment="1">
      <alignment horizontal="center"/>
    </xf>
    <xf numFmtId="2" fontId="8" fillId="0" borderId="33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/>
    <xf numFmtId="0" fontId="8" fillId="0" borderId="30" xfId="0" applyFont="1" applyBorder="1" applyAlignment="1">
      <alignment horizontal="center"/>
    </xf>
    <xf numFmtId="0" fontId="0" fillId="2" borderId="34" xfId="0" applyFill="1" applyBorder="1"/>
    <xf numFmtId="0" fontId="0" fillId="2" borderId="35" xfId="0" applyFill="1" applyBorder="1"/>
    <xf numFmtId="3" fontId="0" fillId="0" borderId="37" xfId="0" applyNumberFormat="1" applyFont="1" applyBorder="1"/>
    <xf numFmtId="3" fontId="4" fillId="0" borderId="38" xfId="0" applyNumberFormat="1" applyFont="1" applyBorder="1"/>
    <xf numFmtId="3" fontId="0" fillId="0" borderId="16" xfId="0" applyNumberFormat="1" applyFont="1" applyBorder="1"/>
    <xf numFmtId="3" fontId="4" fillId="0" borderId="21" xfId="0" applyNumberFormat="1" applyFont="1" applyBorder="1"/>
    <xf numFmtId="3" fontId="5" fillId="0" borderId="18" xfId="0" applyNumberFormat="1" applyFont="1" applyBorder="1"/>
    <xf numFmtId="3" fontId="5" fillId="0" borderId="39" xfId="0" applyNumberFormat="1" applyFont="1" applyBorder="1"/>
    <xf numFmtId="0" fontId="12" fillId="0" borderId="4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/>
    <xf numFmtId="166" fontId="16" fillId="0" borderId="31" xfId="0" applyNumberFormat="1" applyFont="1" applyFill="1" applyBorder="1" applyAlignment="1">
      <alignment horizontal="center"/>
    </xf>
    <xf numFmtId="0" fontId="19" fillId="0" borderId="0" xfId="0" applyFont="1"/>
    <xf numFmtId="167" fontId="0" fillId="0" borderId="19" xfId="0" applyNumberFormat="1" applyFont="1" applyBorder="1" applyAlignment="1">
      <alignment horizontal="center"/>
    </xf>
    <xf numFmtId="164" fontId="0" fillId="0" borderId="12" xfId="0" applyNumberFormat="1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7" fontId="0" fillId="0" borderId="17" xfId="0" applyNumberFormat="1" applyFont="1" applyBorder="1" applyAlignment="1">
      <alignment horizontal="center"/>
    </xf>
    <xf numFmtId="4" fontId="20" fillId="0" borderId="21" xfId="0" applyNumberFormat="1" applyFont="1" applyFill="1" applyBorder="1"/>
    <xf numFmtId="167" fontId="0" fillId="0" borderId="21" xfId="0" applyNumberFormat="1" applyFont="1" applyFill="1" applyBorder="1" applyAlignment="1">
      <alignment horizontal="center"/>
    </xf>
    <xf numFmtId="4" fontId="20" fillId="0" borderId="40" xfId="0" applyNumberFormat="1" applyFont="1" applyFill="1" applyBorder="1"/>
    <xf numFmtId="4" fontId="20" fillId="0" borderId="17" xfId="0" applyNumberFormat="1" applyFont="1" applyFill="1" applyBorder="1"/>
    <xf numFmtId="167" fontId="0" fillId="0" borderId="21" xfId="0" applyNumberFormat="1" applyFont="1" applyBorder="1" applyAlignment="1">
      <alignment horizontal="center"/>
    </xf>
    <xf numFmtId="167" fontId="0" fillId="3" borderId="19" xfId="0" applyNumberFormat="1" applyFont="1" applyFill="1" applyBorder="1" applyAlignment="1">
      <alignment horizontal="center"/>
    </xf>
    <xf numFmtId="0" fontId="0" fillId="4" borderId="34" xfId="0" applyFill="1" applyBorder="1"/>
    <xf numFmtId="0" fontId="0" fillId="4" borderId="35" xfId="0" applyFill="1" applyBorder="1"/>
    <xf numFmtId="0" fontId="0" fillId="4" borderId="36" xfId="0" applyFill="1" applyBorder="1"/>
    <xf numFmtId="3" fontId="0" fillId="0" borderId="54" xfId="0" applyNumberFormat="1" applyFont="1" applyBorder="1"/>
    <xf numFmtId="3" fontId="0" fillId="0" borderId="56" xfId="0" applyNumberFormat="1" applyFont="1" applyBorder="1"/>
    <xf numFmtId="3" fontId="5" fillId="0" borderId="8" xfId="0" applyNumberFormat="1" applyFont="1" applyBorder="1"/>
    <xf numFmtId="3" fontId="5" fillId="0" borderId="58" xfId="0" applyNumberFormat="1" applyFont="1" applyBorder="1"/>
    <xf numFmtId="3" fontId="5" fillId="0" borderId="9" xfId="0" applyNumberFormat="1" applyFont="1" applyBorder="1"/>
    <xf numFmtId="3" fontId="0" fillId="0" borderId="10" xfId="0" applyNumberFormat="1" applyFont="1" applyBorder="1"/>
    <xf numFmtId="3" fontId="0" fillId="0" borderId="57" xfId="0" applyNumberFormat="1" applyFont="1" applyBorder="1"/>
    <xf numFmtId="3" fontId="0" fillId="0" borderId="23" xfId="0" applyNumberFormat="1" applyFont="1" applyBorder="1"/>
    <xf numFmtId="3" fontId="4" fillId="0" borderId="8" xfId="0" applyNumberFormat="1" applyFont="1" applyBorder="1"/>
    <xf numFmtId="3" fontId="4" fillId="0" borderId="58" xfId="0" applyNumberFormat="1" applyFont="1" applyBorder="1"/>
    <xf numFmtId="3" fontId="4" fillId="0" borderId="9" xfId="0" applyNumberFormat="1" applyFont="1" applyBorder="1"/>
    <xf numFmtId="3" fontId="0" fillId="0" borderId="6" xfId="0" applyNumberFormat="1" applyFont="1" applyBorder="1" applyAlignment="1">
      <alignment horizontal="right"/>
    </xf>
    <xf numFmtId="4" fontId="0" fillId="0" borderId="7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0" fillId="0" borderId="23" xfId="0" applyNumberFormat="1" applyFont="1" applyBorder="1" applyAlignment="1">
      <alignment horizontal="center"/>
    </xf>
    <xf numFmtId="3" fontId="0" fillId="0" borderId="19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21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3" fontId="26" fillId="0" borderId="8" xfId="0" applyNumberFormat="1" applyFont="1" applyBorder="1"/>
    <xf numFmtId="3" fontId="26" fillId="0" borderId="58" xfId="0" applyNumberFormat="1" applyFont="1" applyBorder="1"/>
    <xf numFmtId="3" fontId="26" fillId="0" borderId="9" xfId="0" applyNumberFormat="1" applyFont="1" applyBorder="1"/>
    <xf numFmtId="4" fontId="26" fillId="0" borderId="9" xfId="0" applyNumberFormat="1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0" fontId="0" fillId="2" borderId="36" xfId="0" applyFill="1" applyBorder="1"/>
    <xf numFmtId="0" fontId="12" fillId="0" borderId="47" xfId="0" applyFont="1" applyFill="1" applyBorder="1" applyAlignment="1">
      <alignment horizontal="left"/>
    </xf>
    <xf numFmtId="3" fontId="0" fillId="0" borderId="19" xfId="0" applyNumberFormat="1" applyFont="1" applyFill="1" applyBorder="1"/>
    <xf numFmtId="4" fontId="0" fillId="0" borderId="19" xfId="0" applyNumberFormat="1" applyFont="1" applyFill="1" applyBorder="1"/>
    <xf numFmtId="0" fontId="12" fillId="0" borderId="48" xfId="0" applyFont="1" applyFill="1" applyBorder="1" applyAlignment="1">
      <alignment horizontal="left"/>
    </xf>
    <xf numFmtId="3" fontId="0" fillId="0" borderId="17" xfId="0" applyNumberFormat="1" applyFont="1" applyFill="1" applyBorder="1"/>
    <xf numFmtId="4" fontId="0" fillId="0" borderId="17" xfId="0" applyNumberFormat="1" applyFont="1" applyFill="1" applyBorder="1"/>
    <xf numFmtId="0" fontId="12" fillId="0" borderId="49" xfId="0" applyFont="1" applyFill="1" applyBorder="1" applyAlignment="1">
      <alignment horizontal="left"/>
    </xf>
    <xf numFmtId="3" fontId="0" fillId="0" borderId="21" xfId="0" applyNumberFormat="1" applyFont="1" applyFill="1" applyBorder="1"/>
    <xf numFmtId="0" fontId="16" fillId="0" borderId="31" xfId="0" applyFont="1" applyFill="1" applyBorder="1" applyAlignment="1">
      <alignment horizontal="left"/>
    </xf>
    <xf numFmtId="3" fontId="16" fillId="0" borderId="11" xfId="0" applyNumberFormat="1" applyFont="1" applyFill="1" applyBorder="1"/>
    <xf numFmtId="4" fontId="16" fillId="0" borderId="11" xfId="0" applyNumberFormat="1" applyFont="1" applyFill="1" applyBorder="1"/>
    <xf numFmtId="2" fontId="16" fillId="0" borderId="31" xfId="0" applyNumberFormat="1" applyFont="1" applyFill="1" applyBorder="1"/>
    <xf numFmtId="3" fontId="0" fillId="0" borderId="16" xfId="0" applyNumberFormat="1" applyFont="1" applyFill="1" applyBorder="1"/>
    <xf numFmtId="4" fontId="0" fillId="0" borderId="16" xfId="0" applyNumberFormat="1" applyFont="1" applyFill="1" applyBorder="1"/>
    <xf numFmtId="4" fontId="0" fillId="0" borderId="17" xfId="0" applyNumberFormat="1" applyFont="1" applyFill="1" applyBorder="1" applyAlignment="1">
      <alignment wrapText="1"/>
    </xf>
    <xf numFmtId="0" fontId="17" fillId="0" borderId="31" xfId="0" applyFont="1" applyFill="1" applyBorder="1" applyAlignment="1">
      <alignment horizontal="left"/>
    </xf>
    <xf numFmtId="3" fontId="17" fillId="0" borderId="11" xfId="0" applyNumberFormat="1" applyFont="1" applyFill="1" applyBorder="1"/>
    <xf numFmtId="4" fontId="17" fillId="0" borderId="11" xfId="0" applyNumberFormat="1" applyFont="1" applyFill="1" applyBorder="1"/>
    <xf numFmtId="2" fontId="17" fillId="0" borderId="50" xfId="0" applyNumberFormat="1" applyFont="1" applyFill="1" applyBorder="1"/>
    <xf numFmtId="0" fontId="12" fillId="0" borderId="51" xfId="0" applyFont="1" applyFill="1" applyBorder="1" applyAlignment="1">
      <alignment horizontal="left"/>
    </xf>
    <xf numFmtId="3" fontId="20" fillId="0" borderId="21" xfId="0" applyNumberFormat="1" applyFont="1" applyFill="1" applyBorder="1"/>
    <xf numFmtId="0" fontId="12" fillId="0" borderId="34" xfId="0" applyFont="1" applyFill="1" applyBorder="1" applyAlignment="1">
      <alignment horizontal="left"/>
    </xf>
    <xf numFmtId="3" fontId="20" fillId="0" borderId="17" xfId="0" applyNumberFormat="1" applyFont="1" applyFill="1" applyBorder="1"/>
    <xf numFmtId="0" fontId="13" fillId="0" borderId="11" xfId="0" applyFont="1" applyFill="1" applyBorder="1" applyAlignment="1">
      <alignment horizontal="left"/>
    </xf>
    <xf numFmtId="3" fontId="13" fillId="0" borderId="11" xfId="0" applyNumberFormat="1" applyFont="1" applyFill="1" applyBorder="1"/>
    <xf numFmtId="4" fontId="13" fillId="0" borderId="11" xfId="0" applyNumberFormat="1" applyFont="1" applyFill="1" applyBorder="1"/>
    <xf numFmtId="2" fontId="21" fillId="0" borderId="31" xfId="0" applyNumberFormat="1" applyFont="1" applyFill="1" applyBorder="1"/>
    <xf numFmtId="0" fontId="0" fillId="5" borderId="31" xfId="0" applyFill="1" applyBorder="1"/>
    <xf numFmtId="0" fontId="0" fillId="5" borderId="32" xfId="0" applyFill="1" applyBorder="1"/>
    <xf numFmtId="2" fontId="0" fillId="0" borderId="47" xfId="0" applyNumberFormat="1" applyFont="1" applyFill="1" applyBorder="1"/>
    <xf numFmtId="2" fontId="0" fillId="0" borderId="52" xfId="0" applyNumberFormat="1" applyFont="1" applyFill="1" applyBorder="1"/>
    <xf numFmtId="166" fontId="0" fillId="0" borderId="51" xfId="0" applyNumberFormat="1" applyFont="1" applyBorder="1" applyAlignment="1">
      <alignment horizontal="center"/>
    </xf>
    <xf numFmtId="166" fontId="0" fillId="0" borderId="48" xfId="0" applyNumberFormat="1" applyFont="1" applyBorder="1" applyAlignment="1">
      <alignment horizontal="center"/>
    </xf>
    <xf numFmtId="3" fontId="0" fillId="0" borderId="13" xfId="0" applyNumberFormat="1" applyFont="1" applyFill="1" applyBorder="1" applyAlignment="1">
      <alignment horizontal="center"/>
    </xf>
    <xf numFmtId="3" fontId="0" fillId="0" borderId="14" xfId="0" applyNumberFormat="1" applyFont="1" applyFill="1" applyBorder="1" applyAlignment="1">
      <alignment horizontal="center"/>
    </xf>
    <xf numFmtId="167" fontId="0" fillId="0" borderId="16" xfId="0" applyNumberFormat="1" applyFont="1" applyBorder="1" applyAlignment="1">
      <alignment horizontal="center"/>
    </xf>
    <xf numFmtId="166" fontId="0" fillId="0" borderId="49" xfId="0" applyNumberFormat="1" applyFont="1" applyBorder="1" applyAlignment="1">
      <alignment horizontal="center"/>
    </xf>
    <xf numFmtId="3" fontId="0" fillId="0" borderId="22" xfId="0" applyNumberFormat="1" applyFont="1" applyFill="1" applyBorder="1" applyAlignment="1">
      <alignment horizontal="center"/>
    </xf>
    <xf numFmtId="166" fontId="0" fillId="0" borderId="47" xfId="0" applyNumberFormat="1" applyFont="1" applyBorder="1" applyAlignment="1">
      <alignment horizontal="center"/>
    </xf>
    <xf numFmtId="3" fontId="0" fillId="0" borderId="20" xfId="0" applyNumberFormat="1" applyFont="1" applyFill="1" applyBorder="1" applyAlignment="1">
      <alignment horizontal="center"/>
    </xf>
    <xf numFmtId="166" fontId="0" fillId="0" borderId="49" xfId="0" applyNumberFormat="1" applyFont="1" applyFill="1" applyBorder="1" applyAlignment="1">
      <alignment horizontal="center"/>
    </xf>
    <xf numFmtId="167" fontId="16" fillId="0" borderId="11" xfId="0" applyNumberFormat="1" applyFont="1" applyFill="1" applyBorder="1" applyAlignment="1">
      <alignment horizontal="center"/>
    </xf>
    <xf numFmtId="166" fontId="0" fillId="3" borderId="47" xfId="0" applyNumberFormat="1" applyFont="1" applyFill="1" applyBorder="1" applyAlignment="1">
      <alignment horizontal="center"/>
    </xf>
    <xf numFmtId="166" fontId="17" fillId="0" borderId="31" xfId="0" applyNumberFormat="1" applyFont="1" applyFill="1" applyBorder="1" applyAlignment="1">
      <alignment horizontal="center"/>
    </xf>
    <xf numFmtId="167" fontId="17" fillId="0" borderId="11" xfId="0" applyNumberFormat="1" applyFont="1" applyFill="1" applyBorder="1" applyAlignment="1">
      <alignment horizontal="center"/>
    </xf>
    <xf numFmtId="0" fontId="0" fillId="0" borderId="0" xfId="0" applyFill="1" applyBorder="1"/>
    <xf numFmtId="0" fontId="14" fillId="0" borderId="0" xfId="0" applyFont="1" applyFill="1" applyBorder="1"/>
    <xf numFmtId="164" fontId="14" fillId="0" borderId="0" xfId="0" applyNumberFormat="1" applyFont="1" applyFill="1" applyBorder="1"/>
    <xf numFmtId="0" fontId="18" fillId="0" borderId="0" xfId="0" applyFont="1" applyFill="1" applyBorder="1"/>
    <xf numFmtId="164" fontId="18" fillId="0" borderId="0" xfId="0" applyNumberFormat="1" applyFont="1" applyFill="1" applyBorder="1"/>
    <xf numFmtId="0" fontId="21" fillId="0" borderId="0" xfId="0" applyFont="1" applyFill="1" applyBorder="1"/>
    <xf numFmtId="165" fontId="16" fillId="0" borderId="9" xfId="0" applyNumberFormat="1" applyFont="1" applyFill="1" applyBorder="1" applyAlignment="1">
      <alignment horizontal="center"/>
    </xf>
    <xf numFmtId="1" fontId="16" fillId="0" borderId="24" xfId="0" applyNumberFormat="1" applyFont="1" applyFill="1" applyBorder="1" applyAlignment="1">
      <alignment horizontal="center"/>
    </xf>
    <xf numFmtId="2" fontId="16" fillId="0" borderId="11" xfId="0" applyNumberFormat="1" applyFont="1" applyFill="1" applyBorder="1" applyAlignment="1">
      <alignment horizontal="center"/>
    </xf>
    <xf numFmtId="2" fontId="17" fillId="0" borderId="11" xfId="0" applyNumberFormat="1" applyFont="1" applyFill="1" applyBorder="1" applyAlignment="1">
      <alignment horizontal="center"/>
    </xf>
    <xf numFmtId="3" fontId="25" fillId="0" borderId="24" xfId="0" applyNumberFormat="1" applyFont="1" applyFill="1" applyBorder="1" applyAlignment="1">
      <alignment horizontal="center"/>
    </xf>
    <xf numFmtId="164" fontId="25" fillId="0" borderId="9" xfId="0" applyNumberFormat="1" applyFont="1" applyFill="1" applyBorder="1" applyAlignment="1">
      <alignment horizontal="center"/>
    </xf>
    <xf numFmtId="166" fontId="21" fillId="0" borderId="50" xfId="0" applyNumberFormat="1" applyFont="1" applyFill="1" applyBorder="1" applyAlignment="1">
      <alignment horizontal="center"/>
    </xf>
    <xf numFmtId="167" fontId="21" fillId="0" borderId="50" xfId="0" applyNumberFormat="1" applyFont="1" applyFill="1" applyBorder="1" applyAlignment="1">
      <alignment horizontal="center"/>
    </xf>
    <xf numFmtId="3" fontId="25" fillId="0" borderId="59" xfId="0" applyNumberFormat="1" applyFont="1" applyFill="1" applyBorder="1" applyAlignment="1">
      <alignment horizontal="center"/>
    </xf>
    <xf numFmtId="164" fontId="25" fillId="0" borderId="60" xfId="0" applyNumberFormat="1" applyFont="1" applyFill="1" applyBorder="1" applyAlignment="1">
      <alignment horizontal="center"/>
    </xf>
    <xf numFmtId="1" fontId="21" fillId="0" borderId="8" xfId="0" applyNumberFormat="1" applyFont="1" applyFill="1" applyBorder="1" applyAlignment="1">
      <alignment horizontal="center"/>
    </xf>
    <xf numFmtId="165" fontId="21" fillId="0" borderId="9" xfId="0" applyNumberFormat="1" applyFont="1" applyFill="1" applyBorder="1" applyAlignment="1">
      <alignment horizontal="center"/>
    </xf>
    <xf numFmtId="2" fontId="0" fillId="0" borderId="21" xfId="0" applyNumberFormat="1" applyFont="1" applyFill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30" fillId="0" borderId="42" xfId="0" applyFont="1" applyBorder="1" applyAlignment="1">
      <alignment horizontal="center"/>
    </xf>
    <xf numFmtId="0" fontId="30" fillId="0" borderId="4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30" fillId="0" borderId="46" xfId="0" applyFont="1" applyBorder="1" applyAlignment="1">
      <alignment horizontal="center"/>
    </xf>
    <xf numFmtId="2" fontId="0" fillId="0" borderId="37" xfId="0" applyNumberFormat="1" applyFont="1" applyFill="1" applyBorder="1" applyAlignment="1">
      <alignment horizontal="center"/>
    </xf>
    <xf numFmtId="2" fontId="0" fillId="0" borderId="38" xfId="0" applyNumberFormat="1" applyFont="1" applyFill="1" applyBorder="1" applyAlignment="1">
      <alignment horizontal="center"/>
    </xf>
    <xf numFmtId="2" fontId="0" fillId="0" borderId="44" xfId="0" applyNumberFormat="1" applyFont="1" applyFill="1" applyBorder="1" applyAlignment="1">
      <alignment horizontal="center"/>
    </xf>
    <xf numFmtId="2" fontId="16" fillId="0" borderId="32" xfId="0" applyNumberFormat="1" applyFont="1" applyFill="1" applyBorder="1" applyAlignment="1">
      <alignment horizontal="center"/>
    </xf>
    <xf numFmtId="2" fontId="17" fillId="0" borderId="32" xfId="0" applyNumberFormat="1" applyFont="1" applyFill="1" applyBorder="1" applyAlignment="1">
      <alignment horizontal="center"/>
    </xf>
    <xf numFmtId="2" fontId="0" fillId="0" borderId="45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2" fontId="17" fillId="0" borderId="43" xfId="0" applyNumberFormat="1" applyFont="1" applyFill="1" applyBorder="1" applyAlignment="1">
      <alignment horizontal="center"/>
    </xf>
    <xf numFmtId="2" fontId="13" fillId="0" borderId="11" xfId="0" applyNumberFormat="1" applyFont="1" applyFill="1" applyBorder="1" applyAlignment="1">
      <alignment horizontal="center"/>
    </xf>
    <xf numFmtId="2" fontId="0" fillId="0" borderId="19" xfId="0" applyNumberFormat="1" applyFont="1" applyFill="1" applyBorder="1" applyAlignment="1">
      <alignment horizontal="center"/>
    </xf>
    <xf numFmtId="2" fontId="0" fillId="0" borderId="17" xfId="0" applyNumberFormat="1" applyFont="1" applyFill="1" applyBorder="1" applyAlignment="1">
      <alignment horizontal="center"/>
    </xf>
    <xf numFmtId="2" fontId="0" fillId="0" borderId="16" xfId="0" applyNumberFormat="1" applyFont="1" applyFill="1" applyBorder="1" applyAlignment="1">
      <alignment horizontal="center"/>
    </xf>
    <xf numFmtId="2" fontId="20" fillId="0" borderId="41" xfId="0" applyNumberFormat="1" applyFont="1" applyFill="1" applyBorder="1" applyAlignment="1">
      <alignment horizontal="center"/>
    </xf>
    <xf numFmtId="2" fontId="17" fillId="0" borderId="42" xfId="0" applyNumberFormat="1" applyFont="1" applyFill="1" applyBorder="1" applyAlignment="1">
      <alignment horizontal="center"/>
    </xf>
    <xf numFmtId="3" fontId="0" fillId="0" borderId="37" xfId="0" applyNumberFormat="1" applyFont="1" applyFill="1" applyBorder="1"/>
    <xf numFmtId="3" fontId="16" fillId="0" borderId="32" xfId="0" applyNumberFormat="1" applyFont="1" applyFill="1" applyBorder="1"/>
    <xf numFmtId="3" fontId="17" fillId="0" borderId="32" xfId="0" applyNumberFormat="1" applyFont="1" applyFill="1" applyBorder="1"/>
    <xf numFmtId="3" fontId="0" fillId="0" borderId="0" xfId="0" applyNumberFormat="1" applyFont="1" applyFill="1" applyBorder="1"/>
    <xf numFmtId="0" fontId="30" fillId="0" borderId="0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" fontId="6" fillId="0" borderId="55" xfId="1" applyNumberFormat="1" applyFont="1" applyBorder="1"/>
    <xf numFmtId="3" fontId="5" fillId="0" borderId="54" xfId="1" applyNumberFormat="1" applyFont="1" applyBorder="1"/>
    <xf numFmtId="3" fontId="0" fillId="0" borderId="54" xfId="1" applyNumberFormat="1" applyFont="1" applyBorder="1"/>
    <xf numFmtId="3" fontId="0" fillId="0" borderId="54" xfId="1" applyNumberFormat="1" applyFont="1" applyBorder="1" applyAlignment="1"/>
    <xf numFmtId="3" fontId="0" fillId="0" borderId="54" xfId="1" applyNumberFormat="1" applyFont="1" applyBorder="1" applyAlignment="1">
      <alignment horizontal="right"/>
    </xf>
    <xf numFmtId="3" fontId="0" fillId="0" borderId="54" xfId="0" applyNumberFormat="1" applyBorder="1" applyAlignment="1">
      <alignment horizontal="center"/>
    </xf>
    <xf numFmtId="3" fontId="4" fillId="0" borderId="54" xfId="1" applyNumberFormat="1" applyFont="1" applyBorder="1"/>
    <xf numFmtId="3" fontId="4" fillId="0" borderId="54" xfId="1" applyNumberFormat="1" applyFont="1" applyBorder="1" applyAlignment="1"/>
    <xf numFmtId="3" fontId="4" fillId="0" borderId="54" xfId="0" applyNumberFormat="1" applyFont="1" applyBorder="1" applyAlignment="1">
      <alignment horizontal="center"/>
    </xf>
    <xf numFmtId="3" fontId="5" fillId="0" borderId="54" xfId="1" applyNumberFormat="1" applyFont="1" applyBorder="1" applyAlignment="1"/>
    <xf numFmtId="3" fontId="5" fillId="0" borderId="54" xfId="0" applyNumberFormat="1" applyFont="1" applyBorder="1" applyAlignment="1">
      <alignment horizontal="center"/>
    </xf>
    <xf numFmtId="3" fontId="6" fillId="0" borderId="55" xfId="1" applyNumberFormat="1" applyFont="1" applyBorder="1" applyAlignment="1"/>
    <xf numFmtId="3" fontId="6" fillId="0" borderId="55" xfId="0" applyNumberFormat="1" applyFont="1" applyBorder="1" applyAlignment="1">
      <alignment horizontal="center"/>
    </xf>
    <xf numFmtId="4" fontId="0" fillId="0" borderId="54" xfId="1" applyNumberFormat="1" applyFont="1" applyBorder="1" applyAlignment="1">
      <alignment horizontal="center"/>
    </xf>
    <xf numFmtId="4" fontId="4" fillId="0" borderId="54" xfId="1" applyNumberFormat="1" applyFont="1" applyBorder="1" applyAlignment="1">
      <alignment horizontal="center"/>
    </xf>
    <xf numFmtId="4" fontId="5" fillId="0" borderId="54" xfId="1" applyNumberFormat="1" applyFont="1" applyBorder="1" applyAlignment="1">
      <alignment horizontal="center"/>
    </xf>
    <xf numFmtId="4" fontId="6" fillId="0" borderId="55" xfId="1" applyNumberFormat="1" applyFont="1" applyBorder="1" applyAlignment="1">
      <alignment horizontal="center"/>
    </xf>
    <xf numFmtId="4" fontId="0" fillId="0" borderId="54" xfId="1" applyNumberFormat="1" applyFont="1" applyBorder="1"/>
    <xf numFmtId="4" fontId="4" fillId="0" borderId="54" xfId="1" applyNumberFormat="1" applyFont="1" applyBorder="1"/>
    <xf numFmtId="4" fontId="5" fillId="0" borderId="54" xfId="1" applyNumberFormat="1" applyFont="1" applyBorder="1"/>
    <xf numFmtId="4" fontId="6" fillId="0" borderId="55" xfId="1" applyNumberFormat="1" applyFont="1" applyBorder="1"/>
    <xf numFmtId="4" fontId="0" fillId="0" borderId="3" xfId="1" applyNumberFormat="1" applyFont="1" applyBorder="1"/>
    <xf numFmtId="4" fontId="4" fillId="0" borderId="3" xfId="1" applyNumberFormat="1" applyFont="1" applyBorder="1"/>
    <xf numFmtId="4" fontId="5" fillId="0" borderId="3" xfId="1" applyNumberFormat="1" applyFont="1" applyBorder="1"/>
    <xf numFmtId="4" fontId="6" fillId="0" borderId="5" xfId="1" applyNumberFormat="1" applyFont="1" applyBorder="1"/>
    <xf numFmtId="4" fontId="0" fillId="0" borderId="54" xfId="1" applyNumberFormat="1" applyFont="1" applyBorder="1" applyAlignment="1">
      <alignment horizontal="right"/>
    </xf>
    <xf numFmtId="4" fontId="0" fillId="0" borderId="54" xfId="1" applyNumberFormat="1" applyFont="1" applyBorder="1" applyAlignment="1"/>
    <xf numFmtId="4" fontId="4" fillId="0" borderId="54" xfId="1" applyNumberFormat="1" applyFont="1" applyBorder="1" applyAlignment="1"/>
    <xf numFmtId="4" fontId="5" fillId="0" borderId="54" xfId="1" applyNumberFormat="1" applyFont="1" applyBorder="1" applyAlignment="1"/>
    <xf numFmtId="4" fontId="6" fillId="0" borderId="55" xfId="1" applyNumberFormat="1" applyFont="1" applyBorder="1" applyAlignment="1"/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35" fillId="0" borderId="38" xfId="0" applyNumberFormat="1" applyFont="1" applyFill="1" applyBorder="1" applyAlignment="1"/>
    <xf numFmtId="164" fontId="1" fillId="0" borderId="37" xfId="0" applyNumberFormat="1" applyFont="1" applyFill="1" applyBorder="1" applyAlignment="1"/>
    <xf numFmtId="164" fontId="1" fillId="0" borderId="45" xfId="0" applyNumberFormat="1" applyFont="1" applyFill="1" applyBorder="1"/>
    <xf numFmtId="164" fontId="1" fillId="0" borderId="38" xfId="0" applyNumberFormat="1" applyFont="1" applyFill="1" applyBorder="1"/>
    <xf numFmtId="164" fontId="1" fillId="0" borderId="35" xfId="0" applyNumberFormat="1" applyFont="1" applyFill="1" applyBorder="1"/>
    <xf numFmtId="164" fontId="1" fillId="0" borderId="37" xfId="0" applyNumberFormat="1" applyFont="1" applyFill="1" applyBorder="1"/>
    <xf numFmtId="164" fontId="35" fillId="0" borderId="44" xfId="0" applyNumberFormat="1" applyFont="1" applyFill="1" applyBorder="1" applyAlignment="1"/>
    <xf numFmtId="164" fontId="36" fillId="0" borderId="32" xfId="0" applyNumberFormat="1" applyFont="1" applyFill="1" applyBorder="1" applyAlignment="1"/>
    <xf numFmtId="164" fontId="35" fillId="0" borderId="44" xfId="0" applyNumberFormat="1" applyFont="1" applyFill="1" applyBorder="1"/>
    <xf numFmtId="164" fontId="36" fillId="0" borderId="32" xfId="0" applyNumberFormat="1" applyFont="1" applyFill="1" applyBorder="1"/>
    <xf numFmtId="164" fontId="37" fillId="0" borderId="11" xfId="0" applyNumberFormat="1" applyFont="1" applyFill="1" applyBorder="1"/>
    <xf numFmtId="164" fontId="35" fillId="0" borderId="0" xfId="0" applyNumberFormat="1" applyFont="1" applyFill="1" applyBorder="1"/>
    <xf numFmtId="164" fontId="38" fillId="0" borderId="11" xfId="0" applyNumberFormat="1" applyFont="1" applyFill="1" applyBorder="1"/>
    <xf numFmtId="3" fontId="0" fillId="0" borderId="0" xfId="0" applyNumberFormat="1" applyFont="1" applyBorder="1"/>
    <xf numFmtId="4" fontId="35" fillId="0" borderId="21" xfId="0" applyNumberFormat="1" applyFont="1" applyFill="1" applyBorder="1"/>
    <xf numFmtId="3" fontId="8" fillId="0" borderId="11" xfId="0" applyNumberFormat="1" applyFont="1" applyBorder="1" applyAlignment="1">
      <alignment horizontal="center"/>
    </xf>
    <xf numFmtId="3" fontId="0" fillId="0" borderId="0" xfId="0" applyNumberFormat="1"/>
    <xf numFmtId="1" fontId="0" fillId="0" borderId="0" xfId="0" applyNumberFormat="1"/>
    <xf numFmtId="0" fontId="29" fillId="0" borderId="40" xfId="0" applyFont="1" applyBorder="1" applyAlignment="1">
      <alignment horizontal="center"/>
    </xf>
    <xf numFmtId="0" fontId="29" fillId="0" borderId="4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28" fillId="0" borderId="31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center"/>
    </xf>
    <xf numFmtId="0" fontId="11" fillId="0" borderId="61" xfId="0" applyFont="1" applyFill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3" xfId="0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3" fontId="0" fillId="0" borderId="39" xfId="0" applyNumberFormat="1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3" xfId="0" applyFont="1" applyBorder="1" applyAlignment="1">
      <alignment horizontal="center" wrapText="1"/>
    </xf>
    <xf numFmtId="0" fontId="0" fillId="0" borderId="0" xfId="0" applyBorder="1" applyAlignment="1">
      <alignment horizontal="center" textRotation="180"/>
    </xf>
    <xf numFmtId="0" fontId="0" fillId="0" borderId="29" xfId="0" applyBorder="1" applyAlignment="1">
      <alignment horizontal="center" textRotation="180"/>
    </xf>
    <xf numFmtId="0" fontId="0" fillId="0" borderId="39" xfId="0" applyBorder="1" applyAlignment="1">
      <alignment horizontal="center" textRotation="180"/>
    </xf>
    <xf numFmtId="3" fontId="0" fillId="0" borderId="0" xfId="0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workbookViewId="0">
      <selection activeCell="K33" sqref="K33"/>
    </sheetView>
  </sheetViews>
  <sheetFormatPr defaultRowHeight="15" x14ac:dyDescent="0.25"/>
  <cols>
    <col min="1" max="1" width="13.7109375" customWidth="1"/>
    <col min="2" max="2" width="12.42578125" customWidth="1"/>
    <col min="3" max="3" width="13.5703125" customWidth="1"/>
    <col min="4" max="4" width="19.28515625" customWidth="1"/>
    <col min="5" max="6" width="8.85546875" customWidth="1"/>
    <col min="7" max="7" width="10.5703125" customWidth="1"/>
    <col min="8" max="8" width="10.7109375" customWidth="1"/>
    <col min="9" max="9" width="15.28515625" customWidth="1"/>
    <col min="10" max="10" width="12.7109375" customWidth="1"/>
    <col min="11" max="11" width="7.85546875" customWidth="1"/>
    <col min="12" max="12" width="10.7109375" customWidth="1"/>
    <col min="13" max="13" width="2.5703125" customWidth="1"/>
    <col min="15" max="15" width="19.28515625" customWidth="1"/>
    <col min="257" max="257" width="13.140625" customWidth="1"/>
    <col min="258" max="258" width="10.140625" bestFit="1" customWidth="1"/>
    <col min="259" max="259" width="11.140625" bestFit="1" customWidth="1"/>
    <col min="260" max="260" width="12.42578125" customWidth="1"/>
    <col min="261" max="261" width="10.42578125" customWidth="1"/>
    <col min="262" max="262" width="10" customWidth="1"/>
    <col min="263" max="263" width="9.85546875" customWidth="1"/>
    <col min="264" max="264" width="10.140625" customWidth="1"/>
    <col min="265" max="265" width="9.7109375" customWidth="1"/>
    <col min="266" max="266" width="12.42578125" customWidth="1"/>
    <col min="267" max="267" width="8.42578125" customWidth="1"/>
    <col min="268" max="268" width="8.7109375" customWidth="1"/>
    <col min="269" max="269" width="6.85546875" customWidth="1"/>
    <col min="271" max="271" width="19.28515625" customWidth="1"/>
    <col min="513" max="513" width="13.140625" customWidth="1"/>
    <col min="514" max="514" width="10.140625" bestFit="1" customWidth="1"/>
    <col min="515" max="515" width="11.140625" bestFit="1" customWidth="1"/>
    <col min="516" max="516" width="12.42578125" customWidth="1"/>
    <col min="517" max="517" width="10.42578125" customWidth="1"/>
    <col min="518" max="518" width="10" customWidth="1"/>
    <col min="519" max="519" width="9.85546875" customWidth="1"/>
    <col min="520" max="520" width="10.140625" customWidth="1"/>
    <col min="521" max="521" width="9.7109375" customWidth="1"/>
    <col min="522" max="522" width="12.42578125" customWidth="1"/>
    <col min="523" max="523" width="8.42578125" customWidth="1"/>
    <col min="524" max="524" width="8.7109375" customWidth="1"/>
    <col min="525" max="525" width="6.85546875" customWidth="1"/>
    <col min="527" max="527" width="19.28515625" customWidth="1"/>
    <col min="769" max="769" width="13.140625" customWidth="1"/>
    <col min="770" max="770" width="10.140625" bestFit="1" customWidth="1"/>
    <col min="771" max="771" width="11.140625" bestFit="1" customWidth="1"/>
    <col min="772" max="772" width="12.42578125" customWidth="1"/>
    <col min="773" max="773" width="10.42578125" customWidth="1"/>
    <col min="774" max="774" width="10" customWidth="1"/>
    <col min="775" max="775" width="9.85546875" customWidth="1"/>
    <col min="776" max="776" width="10.140625" customWidth="1"/>
    <col min="777" max="777" width="9.7109375" customWidth="1"/>
    <col min="778" max="778" width="12.42578125" customWidth="1"/>
    <col min="779" max="779" width="8.42578125" customWidth="1"/>
    <col min="780" max="780" width="8.7109375" customWidth="1"/>
    <col min="781" max="781" width="6.85546875" customWidth="1"/>
    <col min="783" max="783" width="19.28515625" customWidth="1"/>
    <col min="1025" max="1025" width="13.140625" customWidth="1"/>
    <col min="1026" max="1026" width="10.140625" bestFit="1" customWidth="1"/>
    <col min="1027" max="1027" width="11.140625" bestFit="1" customWidth="1"/>
    <col min="1028" max="1028" width="12.42578125" customWidth="1"/>
    <col min="1029" max="1029" width="10.42578125" customWidth="1"/>
    <col min="1030" max="1030" width="10" customWidth="1"/>
    <col min="1031" max="1031" width="9.85546875" customWidth="1"/>
    <col min="1032" max="1032" width="10.140625" customWidth="1"/>
    <col min="1033" max="1033" width="9.7109375" customWidth="1"/>
    <col min="1034" max="1034" width="12.42578125" customWidth="1"/>
    <col min="1035" max="1035" width="8.42578125" customWidth="1"/>
    <col min="1036" max="1036" width="8.7109375" customWidth="1"/>
    <col min="1037" max="1037" width="6.85546875" customWidth="1"/>
    <col min="1039" max="1039" width="19.28515625" customWidth="1"/>
    <col min="1281" max="1281" width="13.140625" customWidth="1"/>
    <col min="1282" max="1282" width="10.140625" bestFit="1" customWidth="1"/>
    <col min="1283" max="1283" width="11.140625" bestFit="1" customWidth="1"/>
    <col min="1284" max="1284" width="12.42578125" customWidth="1"/>
    <col min="1285" max="1285" width="10.42578125" customWidth="1"/>
    <col min="1286" max="1286" width="10" customWidth="1"/>
    <col min="1287" max="1287" width="9.85546875" customWidth="1"/>
    <col min="1288" max="1288" width="10.140625" customWidth="1"/>
    <col min="1289" max="1289" width="9.7109375" customWidth="1"/>
    <col min="1290" max="1290" width="12.42578125" customWidth="1"/>
    <col min="1291" max="1291" width="8.42578125" customWidth="1"/>
    <col min="1292" max="1292" width="8.7109375" customWidth="1"/>
    <col min="1293" max="1293" width="6.85546875" customWidth="1"/>
    <col min="1295" max="1295" width="19.28515625" customWidth="1"/>
    <col min="1537" max="1537" width="13.140625" customWidth="1"/>
    <col min="1538" max="1538" width="10.140625" bestFit="1" customWidth="1"/>
    <col min="1539" max="1539" width="11.140625" bestFit="1" customWidth="1"/>
    <col min="1540" max="1540" width="12.42578125" customWidth="1"/>
    <col min="1541" max="1541" width="10.42578125" customWidth="1"/>
    <col min="1542" max="1542" width="10" customWidth="1"/>
    <col min="1543" max="1543" width="9.85546875" customWidth="1"/>
    <col min="1544" max="1544" width="10.140625" customWidth="1"/>
    <col min="1545" max="1545" width="9.7109375" customWidth="1"/>
    <col min="1546" max="1546" width="12.42578125" customWidth="1"/>
    <col min="1547" max="1547" width="8.42578125" customWidth="1"/>
    <col min="1548" max="1548" width="8.7109375" customWidth="1"/>
    <col min="1549" max="1549" width="6.85546875" customWidth="1"/>
    <col min="1551" max="1551" width="19.28515625" customWidth="1"/>
    <col min="1793" max="1793" width="13.140625" customWidth="1"/>
    <col min="1794" max="1794" width="10.140625" bestFit="1" customWidth="1"/>
    <col min="1795" max="1795" width="11.140625" bestFit="1" customWidth="1"/>
    <col min="1796" max="1796" width="12.42578125" customWidth="1"/>
    <col min="1797" max="1797" width="10.42578125" customWidth="1"/>
    <col min="1798" max="1798" width="10" customWidth="1"/>
    <col min="1799" max="1799" width="9.85546875" customWidth="1"/>
    <col min="1800" max="1800" width="10.140625" customWidth="1"/>
    <col min="1801" max="1801" width="9.7109375" customWidth="1"/>
    <col min="1802" max="1802" width="12.42578125" customWidth="1"/>
    <col min="1803" max="1803" width="8.42578125" customWidth="1"/>
    <col min="1804" max="1804" width="8.7109375" customWidth="1"/>
    <col min="1805" max="1805" width="6.85546875" customWidth="1"/>
    <col min="1807" max="1807" width="19.28515625" customWidth="1"/>
    <col min="2049" max="2049" width="13.140625" customWidth="1"/>
    <col min="2050" max="2050" width="10.140625" bestFit="1" customWidth="1"/>
    <col min="2051" max="2051" width="11.140625" bestFit="1" customWidth="1"/>
    <col min="2052" max="2052" width="12.42578125" customWidth="1"/>
    <col min="2053" max="2053" width="10.42578125" customWidth="1"/>
    <col min="2054" max="2054" width="10" customWidth="1"/>
    <col min="2055" max="2055" width="9.85546875" customWidth="1"/>
    <col min="2056" max="2056" width="10.140625" customWidth="1"/>
    <col min="2057" max="2057" width="9.7109375" customWidth="1"/>
    <col min="2058" max="2058" width="12.42578125" customWidth="1"/>
    <col min="2059" max="2059" width="8.42578125" customWidth="1"/>
    <col min="2060" max="2060" width="8.7109375" customWidth="1"/>
    <col min="2061" max="2061" width="6.85546875" customWidth="1"/>
    <col min="2063" max="2063" width="19.28515625" customWidth="1"/>
    <col min="2305" max="2305" width="13.140625" customWidth="1"/>
    <col min="2306" max="2306" width="10.140625" bestFit="1" customWidth="1"/>
    <col min="2307" max="2307" width="11.140625" bestFit="1" customWidth="1"/>
    <col min="2308" max="2308" width="12.42578125" customWidth="1"/>
    <col min="2309" max="2309" width="10.42578125" customWidth="1"/>
    <col min="2310" max="2310" width="10" customWidth="1"/>
    <col min="2311" max="2311" width="9.85546875" customWidth="1"/>
    <col min="2312" max="2312" width="10.140625" customWidth="1"/>
    <col min="2313" max="2313" width="9.7109375" customWidth="1"/>
    <col min="2314" max="2314" width="12.42578125" customWidth="1"/>
    <col min="2315" max="2315" width="8.42578125" customWidth="1"/>
    <col min="2316" max="2316" width="8.7109375" customWidth="1"/>
    <col min="2317" max="2317" width="6.85546875" customWidth="1"/>
    <col min="2319" max="2319" width="19.28515625" customWidth="1"/>
    <col min="2561" max="2561" width="13.140625" customWidth="1"/>
    <col min="2562" max="2562" width="10.140625" bestFit="1" customWidth="1"/>
    <col min="2563" max="2563" width="11.140625" bestFit="1" customWidth="1"/>
    <col min="2564" max="2564" width="12.42578125" customWidth="1"/>
    <col min="2565" max="2565" width="10.42578125" customWidth="1"/>
    <col min="2566" max="2566" width="10" customWidth="1"/>
    <col min="2567" max="2567" width="9.85546875" customWidth="1"/>
    <col min="2568" max="2568" width="10.140625" customWidth="1"/>
    <col min="2569" max="2569" width="9.7109375" customWidth="1"/>
    <col min="2570" max="2570" width="12.42578125" customWidth="1"/>
    <col min="2571" max="2571" width="8.42578125" customWidth="1"/>
    <col min="2572" max="2572" width="8.7109375" customWidth="1"/>
    <col min="2573" max="2573" width="6.85546875" customWidth="1"/>
    <col min="2575" max="2575" width="19.28515625" customWidth="1"/>
    <col min="2817" max="2817" width="13.140625" customWidth="1"/>
    <col min="2818" max="2818" width="10.140625" bestFit="1" customWidth="1"/>
    <col min="2819" max="2819" width="11.140625" bestFit="1" customWidth="1"/>
    <col min="2820" max="2820" width="12.42578125" customWidth="1"/>
    <col min="2821" max="2821" width="10.42578125" customWidth="1"/>
    <col min="2822" max="2822" width="10" customWidth="1"/>
    <col min="2823" max="2823" width="9.85546875" customWidth="1"/>
    <col min="2824" max="2824" width="10.140625" customWidth="1"/>
    <col min="2825" max="2825" width="9.7109375" customWidth="1"/>
    <col min="2826" max="2826" width="12.42578125" customWidth="1"/>
    <col min="2827" max="2827" width="8.42578125" customWidth="1"/>
    <col min="2828" max="2828" width="8.7109375" customWidth="1"/>
    <col min="2829" max="2829" width="6.85546875" customWidth="1"/>
    <col min="2831" max="2831" width="19.28515625" customWidth="1"/>
    <col min="3073" max="3073" width="13.140625" customWidth="1"/>
    <col min="3074" max="3074" width="10.140625" bestFit="1" customWidth="1"/>
    <col min="3075" max="3075" width="11.140625" bestFit="1" customWidth="1"/>
    <col min="3076" max="3076" width="12.42578125" customWidth="1"/>
    <col min="3077" max="3077" width="10.42578125" customWidth="1"/>
    <col min="3078" max="3078" width="10" customWidth="1"/>
    <col min="3079" max="3079" width="9.85546875" customWidth="1"/>
    <col min="3080" max="3080" width="10.140625" customWidth="1"/>
    <col min="3081" max="3081" width="9.7109375" customWidth="1"/>
    <col min="3082" max="3082" width="12.42578125" customWidth="1"/>
    <col min="3083" max="3083" width="8.42578125" customWidth="1"/>
    <col min="3084" max="3084" width="8.7109375" customWidth="1"/>
    <col min="3085" max="3085" width="6.85546875" customWidth="1"/>
    <col min="3087" max="3087" width="19.28515625" customWidth="1"/>
    <col min="3329" max="3329" width="13.140625" customWidth="1"/>
    <col min="3330" max="3330" width="10.140625" bestFit="1" customWidth="1"/>
    <col min="3331" max="3331" width="11.140625" bestFit="1" customWidth="1"/>
    <col min="3332" max="3332" width="12.42578125" customWidth="1"/>
    <col min="3333" max="3333" width="10.42578125" customWidth="1"/>
    <col min="3334" max="3334" width="10" customWidth="1"/>
    <col min="3335" max="3335" width="9.85546875" customWidth="1"/>
    <col min="3336" max="3336" width="10.140625" customWidth="1"/>
    <col min="3337" max="3337" width="9.7109375" customWidth="1"/>
    <col min="3338" max="3338" width="12.42578125" customWidth="1"/>
    <col min="3339" max="3339" width="8.42578125" customWidth="1"/>
    <col min="3340" max="3340" width="8.7109375" customWidth="1"/>
    <col min="3341" max="3341" width="6.85546875" customWidth="1"/>
    <col min="3343" max="3343" width="19.28515625" customWidth="1"/>
    <col min="3585" max="3585" width="13.140625" customWidth="1"/>
    <col min="3586" max="3586" width="10.140625" bestFit="1" customWidth="1"/>
    <col min="3587" max="3587" width="11.140625" bestFit="1" customWidth="1"/>
    <col min="3588" max="3588" width="12.42578125" customWidth="1"/>
    <col min="3589" max="3589" width="10.42578125" customWidth="1"/>
    <col min="3590" max="3590" width="10" customWidth="1"/>
    <col min="3591" max="3591" width="9.85546875" customWidth="1"/>
    <col min="3592" max="3592" width="10.140625" customWidth="1"/>
    <col min="3593" max="3593" width="9.7109375" customWidth="1"/>
    <col min="3594" max="3594" width="12.42578125" customWidth="1"/>
    <col min="3595" max="3595" width="8.42578125" customWidth="1"/>
    <col min="3596" max="3596" width="8.7109375" customWidth="1"/>
    <col min="3597" max="3597" width="6.85546875" customWidth="1"/>
    <col min="3599" max="3599" width="19.28515625" customWidth="1"/>
    <col min="3841" max="3841" width="13.140625" customWidth="1"/>
    <col min="3842" max="3842" width="10.140625" bestFit="1" customWidth="1"/>
    <col min="3843" max="3843" width="11.140625" bestFit="1" customWidth="1"/>
    <col min="3844" max="3844" width="12.42578125" customWidth="1"/>
    <col min="3845" max="3845" width="10.42578125" customWidth="1"/>
    <col min="3846" max="3846" width="10" customWidth="1"/>
    <col min="3847" max="3847" width="9.85546875" customWidth="1"/>
    <col min="3848" max="3848" width="10.140625" customWidth="1"/>
    <col min="3849" max="3849" width="9.7109375" customWidth="1"/>
    <col min="3850" max="3850" width="12.42578125" customWidth="1"/>
    <col min="3851" max="3851" width="8.42578125" customWidth="1"/>
    <col min="3852" max="3852" width="8.7109375" customWidth="1"/>
    <col min="3853" max="3853" width="6.85546875" customWidth="1"/>
    <col min="3855" max="3855" width="19.28515625" customWidth="1"/>
    <col min="4097" max="4097" width="13.140625" customWidth="1"/>
    <col min="4098" max="4098" width="10.140625" bestFit="1" customWidth="1"/>
    <col min="4099" max="4099" width="11.140625" bestFit="1" customWidth="1"/>
    <col min="4100" max="4100" width="12.42578125" customWidth="1"/>
    <col min="4101" max="4101" width="10.42578125" customWidth="1"/>
    <col min="4102" max="4102" width="10" customWidth="1"/>
    <col min="4103" max="4103" width="9.85546875" customWidth="1"/>
    <col min="4104" max="4104" width="10.140625" customWidth="1"/>
    <col min="4105" max="4105" width="9.7109375" customWidth="1"/>
    <col min="4106" max="4106" width="12.42578125" customWidth="1"/>
    <col min="4107" max="4107" width="8.42578125" customWidth="1"/>
    <col min="4108" max="4108" width="8.7109375" customWidth="1"/>
    <col min="4109" max="4109" width="6.85546875" customWidth="1"/>
    <col min="4111" max="4111" width="19.28515625" customWidth="1"/>
    <col min="4353" max="4353" width="13.140625" customWidth="1"/>
    <col min="4354" max="4354" width="10.140625" bestFit="1" customWidth="1"/>
    <col min="4355" max="4355" width="11.140625" bestFit="1" customWidth="1"/>
    <col min="4356" max="4356" width="12.42578125" customWidth="1"/>
    <col min="4357" max="4357" width="10.42578125" customWidth="1"/>
    <col min="4358" max="4358" width="10" customWidth="1"/>
    <col min="4359" max="4359" width="9.85546875" customWidth="1"/>
    <col min="4360" max="4360" width="10.140625" customWidth="1"/>
    <col min="4361" max="4361" width="9.7109375" customWidth="1"/>
    <col min="4362" max="4362" width="12.42578125" customWidth="1"/>
    <col min="4363" max="4363" width="8.42578125" customWidth="1"/>
    <col min="4364" max="4364" width="8.7109375" customWidth="1"/>
    <col min="4365" max="4365" width="6.85546875" customWidth="1"/>
    <col min="4367" max="4367" width="19.28515625" customWidth="1"/>
    <col min="4609" max="4609" width="13.140625" customWidth="1"/>
    <col min="4610" max="4610" width="10.140625" bestFit="1" customWidth="1"/>
    <col min="4611" max="4611" width="11.140625" bestFit="1" customWidth="1"/>
    <col min="4612" max="4612" width="12.42578125" customWidth="1"/>
    <col min="4613" max="4613" width="10.42578125" customWidth="1"/>
    <col min="4614" max="4614" width="10" customWidth="1"/>
    <col min="4615" max="4615" width="9.85546875" customWidth="1"/>
    <col min="4616" max="4616" width="10.140625" customWidth="1"/>
    <col min="4617" max="4617" width="9.7109375" customWidth="1"/>
    <col min="4618" max="4618" width="12.42578125" customWidth="1"/>
    <col min="4619" max="4619" width="8.42578125" customWidth="1"/>
    <col min="4620" max="4620" width="8.7109375" customWidth="1"/>
    <col min="4621" max="4621" width="6.85546875" customWidth="1"/>
    <col min="4623" max="4623" width="19.28515625" customWidth="1"/>
    <col min="4865" max="4865" width="13.140625" customWidth="1"/>
    <col min="4866" max="4866" width="10.140625" bestFit="1" customWidth="1"/>
    <col min="4867" max="4867" width="11.140625" bestFit="1" customWidth="1"/>
    <col min="4868" max="4868" width="12.42578125" customWidth="1"/>
    <col min="4869" max="4869" width="10.42578125" customWidth="1"/>
    <col min="4870" max="4870" width="10" customWidth="1"/>
    <col min="4871" max="4871" width="9.85546875" customWidth="1"/>
    <col min="4872" max="4872" width="10.140625" customWidth="1"/>
    <col min="4873" max="4873" width="9.7109375" customWidth="1"/>
    <col min="4874" max="4874" width="12.42578125" customWidth="1"/>
    <col min="4875" max="4875" width="8.42578125" customWidth="1"/>
    <col min="4876" max="4876" width="8.7109375" customWidth="1"/>
    <col min="4877" max="4877" width="6.85546875" customWidth="1"/>
    <col min="4879" max="4879" width="19.28515625" customWidth="1"/>
    <col min="5121" max="5121" width="13.140625" customWidth="1"/>
    <col min="5122" max="5122" width="10.140625" bestFit="1" customWidth="1"/>
    <col min="5123" max="5123" width="11.140625" bestFit="1" customWidth="1"/>
    <col min="5124" max="5124" width="12.42578125" customWidth="1"/>
    <col min="5125" max="5125" width="10.42578125" customWidth="1"/>
    <col min="5126" max="5126" width="10" customWidth="1"/>
    <col min="5127" max="5127" width="9.85546875" customWidth="1"/>
    <col min="5128" max="5128" width="10.140625" customWidth="1"/>
    <col min="5129" max="5129" width="9.7109375" customWidth="1"/>
    <col min="5130" max="5130" width="12.42578125" customWidth="1"/>
    <col min="5131" max="5131" width="8.42578125" customWidth="1"/>
    <col min="5132" max="5132" width="8.7109375" customWidth="1"/>
    <col min="5133" max="5133" width="6.85546875" customWidth="1"/>
    <col min="5135" max="5135" width="19.28515625" customWidth="1"/>
    <col min="5377" max="5377" width="13.140625" customWidth="1"/>
    <col min="5378" max="5378" width="10.140625" bestFit="1" customWidth="1"/>
    <col min="5379" max="5379" width="11.140625" bestFit="1" customWidth="1"/>
    <col min="5380" max="5380" width="12.42578125" customWidth="1"/>
    <col min="5381" max="5381" width="10.42578125" customWidth="1"/>
    <col min="5382" max="5382" width="10" customWidth="1"/>
    <col min="5383" max="5383" width="9.85546875" customWidth="1"/>
    <col min="5384" max="5384" width="10.140625" customWidth="1"/>
    <col min="5385" max="5385" width="9.7109375" customWidth="1"/>
    <col min="5386" max="5386" width="12.42578125" customWidth="1"/>
    <col min="5387" max="5387" width="8.42578125" customWidth="1"/>
    <col min="5388" max="5388" width="8.7109375" customWidth="1"/>
    <col min="5389" max="5389" width="6.85546875" customWidth="1"/>
    <col min="5391" max="5391" width="19.28515625" customWidth="1"/>
    <col min="5633" max="5633" width="13.140625" customWidth="1"/>
    <col min="5634" max="5634" width="10.140625" bestFit="1" customWidth="1"/>
    <col min="5635" max="5635" width="11.140625" bestFit="1" customWidth="1"/>
    <col min="5636" max="5636" width="12.42578125" customWidth="1"/>
    <col min="5637" max="5637" width="10.42578125" customWidth="1"/>
    <col min="5638" max="5638" width="10" customWidth="1"/>
    <col min="5639" max="5639" width="9.85546875" customWidth="1"/>
    <col min="5640" max="5640" width="10.140625" customWidth="1"/>
    <col min="5641" max="5641" width="9.7109375" customWidth="1"/>
    <col min="5642" max="5642" width="12.42578125" customWidth="1"/>
    <col min="5643" max="5643" width="8.42578125" customWidth="1"/>
    <col min="5644" max="5644" width="8.7109375" customWidth="1"/>
    <col min="5645" max="5645" width="6.85546875" customWidth="1"/>
    <col min="5647" max="5647" width="19.28515625" customWidth="1"/>
    <col min="5889" max="5889" width="13.140625" customWidth="1"/>
    <col min="5890" max="5890" width="10.140625" bestFit="1" customWidth="1"/>
    <col min="5891" max="5891" width="11.140625" bestFit="1" customWidth="1"/>
    <col min="5892" max="5892" width="12.42578125" customWidth="1"/>
    <col min="5893" max="5893" width="10.42578125" customWidth="1"/>
    <col min="5894" max="5894" width="10" customWidth="1"/>
    <col min="5895" max="5895" width="9.85546875" customWidth="1"/>
    <col min="5896" max="5896" width="10.140625" customWidth="1"/>
    <col min="5897" max="5897" width="9.7109375" customWidth="1"/>
    <col min="5898" max="5898" width="12.42578125" customWidth="1"/>
    <col min="5899" max="5899" width="8.42578125" customWidth="1"/>
    <col min="5900" max="5900" width="8.7109375" customWidth="1"/>
    <col min="5901" max="5901" width="6.85546875" customWidth="1"/>
    <col min="5903" max="5903" width="19.28515625" customWidth="1"/>
    <col min="6145" max="6145" width="13.140625" customWidth="1"/>
    <col min="6146" max="6146" width="10.140625" bestFit="1" customWidth="1"/>
    <col min="6147" max="6147" width="11.140625" bestFit="1" customWidth="1"/>
    <col min="6148" max="6148" width="12.42578125" customWidth="1"/>
    <col min="6149" max="6149" width="10.42578125" customWidth="1"/>
    <col min="6150" max="6150" width="10" customWidth="1"/>
    <col min="6151" max="6151" width="9.85546875" customWidth="1"/>
    <col min="6152" max="6152" width="10.140625" customWidth="1"/>
    <col min="6153" max="6153" width="9.7109375" customWidth="1"/>
    <col min="6154" max="6154" width="12.42578125" customWidth="1"/>
    <col min="6155" max="6155" width="8.42578125" customWidth="1"/>
    <col min="6156" max="6156" width="8.7109375" customWidth="1"/>
    <col min="6157" max="6157" width="6.85546875" customWidth="1"/>
    <col min="6159" max="6159" width="19.28515625" customWidth="1"/>
    <col min="6401" max="6401" width="13.140625" customWidth="1"/>
    <col min="6402" max="6402" width="10.140625" bestFit="1" customWidth="1"/>
    <col min="6403" max="6403" width="11.140625" bestFit="1" customWidth="1"/>
    <col min="6404" max="6404" width="12.42578125" customWidth="1"/>
    <col min="6405" max="6405" width="10.42578125" customWidth="1"/>
    <col min="6406" max="6406" width="10" customWidth="1"/>
    <col min="6407" max="6407" width="9.85546875" customWidth="1"/>
    <col min="6408" max="6408" width="10.140625" customWidth="1"/>
    <col min="6409" max="6409" width="9.7109375" customWidth="1"/>
    <col min="6410" max="6410" width="12.42578125" customWidth="1"/>
    <col min="6411" max="6411" width="8.42578125" customWidth="1"/>
    <col min="6412" max="6412" width="8.7109375" customWidth="1"/>
    <col min="6413" max="6413" width="6.85546875" customWidth="1"/>
    <col min="6415" max="6415" width="19.28515625" customWidth="1"/>
    <col min="6657" max="6657" width="13.140625" customWidth="1"/>
    <col min="6658" max="6658" width="10.140625" bestFit="1" customWidth="1"/>
    <col min="6659" max="6659" width="11.140625" bestFit="1" customWidth="1"/>
    <col min="6660" max="6660" width="12.42578125" customWidth="1"/>
    <col min="6661" max="6661" width="10.42578125" customWidth="1"/>
    <col min="6662" max="6662" width="10" customWidth="1"/>
    <col min="6663" max="6663" width="9.85546875" customWidth="1"/>
    <col min="6664" max="6664" width="10.140625" customWidth="1"/>
    <col min="6665" max="6665" width="9.7109375" customWidth="1"/>
    <col min="6666" max="6666" width="12.42578125" customWidth="1"/>
    <col min="6667" max="6667" width="8.42578125" customWidth="1"/>
    <col min="6668" max="6668" width="8.7109375" customWidth="1"/>
    <col min="6669" max="6669" width="6.85546875" customWidth="1"/>
    <col min="6671" max="6671" width="19.28515625" customWidth="1"/>
    <col min="6913" max="6913" width="13.140625" customWidth="1"/>
    <col min="6914" max="6914" width="10.140625" bestFit="1" customWidth="1"/>
    <col min="6915" max="6915" width="11.140625" bestFit="1" customWidth="1"/>
    <col min="6916" max="6916" width="12.42578125" customWidth="1"/>
    <col min="6917" max="6917" width="10.42578125" customWidth="1"/>
    <col min="6918" max="6918" width="10" customWidth="1"/>
    <col min="6919" max="6919" width="9.85546875" customWidth="1"/>
    <col min="6920" max="6920" width="10.140625" customWidth="1"/>
    <col min="6921" max="6921" width="9.7109375" customWidth="1"/>
    <col min="6922" max="6922" width="12.42578125" customWidth="1"/>
    <col min="6923" max="6923" width="8.42578125" customWidth="1"/>
    <col min="6924" max="6924" width="8.7109375" customWidth="1"/>
    <col min="6925" max="6925" width="6.85546875" customWidth="1"/>
    <col min="6927" max="6927" width="19.28515625" customWidth="1"/>
    <col min="7169" max="7169" width="13.140625" customWidth="1"/>
    <col min="7170" max="7170" width="10.140625" bestFit="1" customWidth="1"/>
    <col min="7171" max="7171" width="11.140625" bestFit="1" customWidth="1"/>
    <col min="7172" max="7172" width="12.42578125" customWidth="1"/>
    <col min="7173" max="7173" width="10.42578125" customWidth="1"/>
    <col min="7174" max="7174" width="10" customWidth="1"/>
    <col min="7175" max="7175" width="9.85546875" customWidth="1"/>
    <col min="7176" max="7176" width="10.140625" customWidth="1"/>
    <col min="7177" max="7177" width="9.7109375" customWidth="1"/>
    <col min="7178" max="7178" width="12.42578125" customWidth="1"/>
    <col min="7179" max="7179" width="8.42578125" customWidth="1"/>
    <col min="7180" max="7180" width="8.7109375" customWidth="1"/>
    <col min="7181" max="7181" width="6.85546875" customWidth="1"/>
    <col min="7183" max="7183" width="19.28515625" customWidth="1"/>
    <col min="7425" max="7425" width="13.140625" customWidth="1"/>
    <col min="7426" max="7426" width="10.140625" bestFit="1" customWidth="1"/>
    <col min="7427" max="7427" width="11.140625" bestFit="1" customWidth="1"/>
    <col min="7428" max="7428" width="12.42578125" customWidth="1"/>
    <col min="7429" max="7429" width="10.42578125" customWidth="1"/>
    <col min="7430" max="7430" width="10" customWidth="1"/>
    <col min="7431" max="7431" width="9.85546875" customWidth="1"/>
    <col min="7432" max="7432" width="10.140625" customWidth="1"/>
    <col min="7433" max="7433" width="9.7109375" customWidth="1"/>
    <col min="7434" max="7434" width="12.42578125" customWidth="1"/>
    <col min="7435" max="7435" width="8.42578125" customWidth="1"/>
    <col min="7436" max="7436" width="8.7109375" customWidth="1"/>
    <col min="7437" max="7437" width="6.85546875" customWidth="1"/>
    <col min="7439" max="7439" width="19.28515625" customWidth="1"/>
    <col min="7681" max="7681" width="13.140625" customWidth="1"/>
    <col min="7682" max="7682" width="10.140625" bestFit="1" customWidth="1"/>
    <col min="7683" max="7683" width="11.140625" bestFit="1" customWidth="1"/>
    <col min="7684" max="7684" width="12.42578125" customWidth="1"/>
    <col min="7685" max="7685" width="10.42578125" customWidth="1"/>
    <col min="7686" max="7686" width="10" customWidth="1"/>
    <col min="7687" max="7687" width="9.85546875" customWidth="1"/>
    <col min="7688" max="7688" width="10.140625" customWidth="1"/>
    <col min="7689" max="7689" width="9.7109375" customWidth="1"/>
    <col min="7690" max="7690" width="12.42578125" customWidth="1"/>
    <col min="7691" max="7691" width="8.42578125" customWidth="1"/>
    <col min="7692" max="7692" width="8.7109375" customWidth="1"/>
    <col min="7693" max="7693" width="6.85546875" customWidth="1"/>
    <col min="7695" max="7695" width="19.28515625" customWidth="1"/>
    <col min="7937" max="7937" width="13.140625" customWidth="1"/>
    <col min="7938" max="7938" width="10.140625" bestFit="1" customWidth="1"/>
    <col min="7939" max="7939" width="11.140625" bestFit="1" customWidth="1"/>
    <col min="7940" max="7940" width="12.42578125" customWidth="1"/>
    <col min="7941" max="7941" width="10.42578125" customWidth="1"/>
    <col min="7942" max="7942" width="10" customWidth="1"/>
    <col min="7943" max="7943" width="9.85546875" customWidth="1"/>
    <col min="7944" max="7944" width="10.140625" customWidth="1"/>
    <col min="7945" max="7945" width="9.7109375" customWidth="1"/>
    <col min="7946" max="7946" width="12.42578125" customWidth="1"/>
    <col min="7947" max="7947" width="8.42578125" customWidth="1"/>
    <col min="7948" max="7948" width="8.7109375" customWidth="1"/>
    <col min="7949" max="7949" width="6.85546875" customWidth="1"/>
    <col min="7951" max="7951" width="19.28515625" customWidth="1"/>
    <col min="8193" max="8193" width="13.140625" customWidth="1"/>
    <col min="8194" max="8194" width="10.140625" bestFit="1" customWidth="1"/>
    <col min="8195" max="8195" width="11.140625" bestFit="1" customWidth="1"/>
    <col min="8196" max="8196" width="12.42578125" customWidth="1"/>
    <col min="8197" max="8197" width="10.42578125" customWidth="1"/>
    <col min="8198" max="8198" width="10" customWidth="1"/>
    <col min="8199" max="8199" width="9.85546875" customWidth="1"/>
    <col min="8200" max="8200" width="10.140625" customWidth="1"/>
    <col min="8201" max="8201" width="9.7109375" customWidth="1"/>
    <col min="8202" max="8202" width="12.42578125" customWidth="1"/>
    <col min="8203" max="8203" width="8.42578125" customWidth="1"/>
    <col min="8204" max="8204" width="8.7109375" customWidth="1"/>
    <col min="8205" max="8205" width="6.85546875" customWidth="1"/>
    <col min="8207" max="8207" width="19.28515625" customWidth="1"/>
    <col min="8449" max="8449" width="13.140625" customWidth="1"/>
    <col min="8450" max="8450" width="10.140625" bestFit="1" customWidth="1"/>
    <col min="8451" max="8451" width="11.140625" bestFit="1" customWidth="1"/>
    <col min="8452" max="8452" width="12.42578125" customWidth="1"/>
    <col min="8453" max="8453" width="10.42578125" customWidth="1"/>
    <col min="8454" max="8454" width="10" customWidth="1"/>
    <col min="8455" max="8455" width="9.85546875" customWidth="1"/>
    <col min="8456" max="8456" width="10.140625" customWidth="1"/>
    <col min="8457" max="8457" width="9.7109375" customWidth="1"/>
    <col min="8458" max="8458" width="12.42578125" customWidth="1"/>
    <col min="8459" max="8459" width="8.42578125" customWidth="1"/>
    <col min="8460" max="8460" width="8.7109375" customWidth="1"/>
    <col min="8461" max="8461" width="6.85546875" customWidth="1"/>
    <col min="8463" max="8463" width="19.28515625" customWidth="1"/>
    <col min="8705" max="8705" width="13.140625" customWidth="1"/>
    <col min="8706" max="8706" width="10.140625" bestFit="1" customWidth="1"/>
    <col min="8707" max="8707" width="11.140625" bestFit="1" customWidth="1"/>
    <col min="8708" max="8708" width="12.42578125" customWidth="1"/>
    <col min="8709" max="8709" width="10.42578125" customWidth="1"/>
    <col min="8710" max="8710" width="10" customWidth="1"/>
    <col min="8711" max="8711" width="9.85546875" customWidth="1"/>
    <col min="8712" max="8712" width="10.140625" customWidth="1"/>
    <col min="8713" max="8713" width="9.7109375" customWidth="1"/>
    <col min="8714" max="8714" width="12.42578125" customWidth="1"/>
    <col min="8715" max="8715" width="8.42578125" customWidth="1"/>
    <col min="8716" max="8716" width="8.7109375" customWidth="1"/>
    <col min="8717" max="8717" width="6.85546875" customWidth="1"/>
    <col min="8719" max="8719" width="19.28515625" customWidth="1"/>
    <col min="8961" max="8961" width="13.140625" customWidth="1"/>
    <col min="8962" max="8962" width="10.140625" bestFit="1" customWidth="1"/>
    <col min="8963" max="8963" width="11.140625" bestFit="1" customWidth="1"/>
    <col min="8964" max="8964" width="12.42578125" customWidth="1"/>
    <col min="8965" max="8965" width="10.42578125" customWidth="1"/>
    <col min="8966" max="8966" width="10" customWidth="1"/>
    <col min="8967" max="8967" width="9.85546875" customWidth="1"/>
    <col min="8968" max="8968" width="10.140625" customWidth="1"/>
    <col min="8969" max="8969" width="9.7109375" customWidth="1"/>
    <col min="8970" max="8970" width="12.42578125" customWidth="1"/>
    <col min="8971" max="8971" width="8.42578125" customWidth="1"/>
    <col min="8972" max="8972" width="8.7109375" customWidth="1"/>
    <col min="8973" max="8973" width="6.85546875" customWidth="1"/>
    <col min="8975" max="8975" width="19.28515625" customWidth="1"/>
    <col min="9217" max="9217" width="13.140625" customWidth="1"/>
    <col min="9218" max="9218" width="10.140625" bestFit="1" customWidth="1"/>
    <col min="9219" max="9219" width="11.140625" bestFit="1" customWidth="1"/>
    <col min="9220" max="9220" width="12.42578125" customWidth="1"/>
    <col min="9221" max="9221" width="10.42578125" customWidth="1"/>
    <col min="9222" max="9222" width="10" customWidth="1"/>
    <col min="9223" max="9223" width="9.85546875" customWidth="1"/>
    <col min="9224" max="9224" width="10.140625" customWidth="1"/>
    <col min="9225" max="9225" width="9.7109375" customWidth="1"/>
    <col min="9226" max="9226" width="12.42578125" customWidth="1"/>
    <col min="9227" max="9227" width="8.42578125" customWidth="1"/>
    <col min="9228" max="9228" width="8.7109375" customWidth="1"/>
    <col min="9229" max="9229" width="6.85546875" customWidth="1"/>
    <col min="9231" max="9231" width="19.28515625" customWidth="1"/>
    <col min="9473" max="9473" width="13.140625" customWidth="1"/>
    <col min="9474" max="9474" width="10.140625" bestFit="1" customWidth="1"/>
    <col min="9475" max="9475" width="11.140625" bestFit="1" customWidth="1"/>
    <col min="9476" max="9476" width="12.42578125" customWidth="1"/>
    <col min="9477" max="9477" width="10.42578125" customWidth="1"/>
    <col min="9478" max="9478" width="10" customWidth="1"/>
    <col min="9479" max="9479" width="9.85546875" customWidth="1"/>
    <col min="9480" max="9480" width="10.140625" customWidth="1"/>
    <col min="9481" max="9481" width="9.7109375" customWidth="1"/>
    <col min="9482" max="9482" width="12.42578125" customWidth="1"/>
    <col min="9483" max="9483" width="8.42578125" customWidth="1"/>
    <col min="9484" max="9484" width="8.7109375" customWidth="1"/>
    <col min="9485" max="9485" width="6.85546875" customWidth="1"/>
    <col min="9487" max="9487" width="19.28515625" customWidth="1"/>
    <col min="9729" max="9729" width="13.140625" customWidth="1"/>
    <col min="9730" max="9730" width="10.140625" bestFit="1" customWidth="1"/>
    <col min="9731" max="9731" width="11.140625" bestFit="1" customWidth="1"/>
    <col min="9732" max="9732" width="12.42578125" customWidth="1"/>
    <col min="9733" max="9733" width="10.42578125" customWidth="1"/>
    <col min="9734" max="9734" width="10" customWidth="1"/>
    <col min="9735" max="9735" width="9.85546875" customWidth="1"/>
    <col min="9736" max="9736" width="10.140625" customWidth="1"/>
    <col min="9737" max="9737" width="9.7109375" customWidth="1"/>
    <col min="9738" max="9738" width="12.42578125" customWidth="1"/>
    <col min="9739" max="9739" width="8.42578125" customWidth="1"/>
    <col min="9740" max="9740" width="8.7109375" customWidth="1"/>
    <col min="9741" max="9741" width="6.85546875" customWidth="1"/>
    <col min="9743" max="9743" width="19.28515625" customWidth="1"/>
    <col min="9985" max="9985" width="13.140625" customWidth="1"/>
    <col min="9986" max="9986" width="10.140625" bestFit="1" customWidth="1"/>
    <col min="9987" max="9987" width="11.140625" bestFit="1" customWidth="1"/>
    <col min="9988" max="9988" width="12.42578125" customWidth="1"/>
    <col min="9989" max="9989" width="10.42578125" customWidth="1"/>
    <col min="9990" max="9990" width="10" customWidth="1"/>
    <col min="9991" max="9991" width="9.85546875" customWidth="1"/>
    <col min="9992" max="9992" width="10.140625" customWidth="1"/>
    <col min="9993" max="9993" width="9.7109375" customWidth="1"/>
    <col min="9994" max="9994" width="12.42578125" customWidth="1"/>
    <col min="9995" max="9995" width="8.42578125" customWidth="1"/>
    <col min="9996" max="9996" width="8.7109375" customWidth="1"/>
    <col min="9997" max="9997" width="6.85546875" customWidth="1"/>
    <col min="9999" max="9999" width="19.28515625" customWidth="1"/>
    <col min="10241" max="10241" width="13.140625" customWidth="1"/>
    <col min="10242" max="10242" width="10.140625" bestFit="1" customWidth="1"/>
    <col min="10243" max="10243" width="11.140625" bestFit="1" customWidth="1"/>
    <col min="10244" max="10244" width="12.42578125" customWidth="1"/>
    <col min="10245" max="10245" width="10.42578125" customWidth="1"/>
    <col min="10246" max="10246" width="10" customWidth="1"/>
    <col min="10247" max="10247" width="9.85546875" customWidth="1"/>
    <col min="10248" max="10248" width="10.140625" customWidth="1"/>
    <col min="10249" max="10249" width="9.7109375" customWidth="1"/>
    <col min="10250" max="10250" width="12.42578125" customWidth="1"/>
    <col min="10251" max="10251" width="8.42578125" customWidth="1"/>
    <col min="10252" max="10252" width="8.7109375" customWidth="1"/>
    <col min="10253" max="10253" width="6.85546875" customWidth="1"/>
    <col min="10255" max="10255" width="19.28515625" customWidth="1"/>
    <col min="10497" max="10497" width="13.140625" customWidth="1"/>
    <col min="10498" max="10498" width="10.140625" bestFit="1" customWidth="1"/>
    <col min="10499" max="10499" width="11.140625" bestFit="1" customWidth="1"/>
    <col min="10500" max="10500" width="12.42578125" customWidth="1"/>
    <col min="10501" max="10501" width="10.42578125" customWidth="1"/>
    <col min="10502" max="10502" width="10" customWidth="1"/>
    <col min="10503" max="10503" width="9.85546875" customWidth="1"/>
    <col min="10504" max="10504" width="10.140625" customWidth="1"/>
    <col min="10505" max="10505" width="9.7109375" customWidth="1"/>
    <col min="10506" max="10506" width="12.42578125" customWidth="1"/>
    <col min="10507" max="10507" width="8.42578125" customWidth="1"/>
    <col min="10508" max="10508" width="8.7109375" customWidth="1"/>
    <col min="10509" max="10509" width="6.85546875" customWidth="1"/>
    <col min="10511" max="10511" width="19.28515625" customWidth="1"/>
    <col min="10753" max="10753" width="13.140625" customWidth="1"/>
    <col min="10754" max="10754" width="10.140625" bestFit="1" customWidth="1"/>
    <col min="10755" max="10755" width="11.140625" bestFit="1" customWidth="1"/>
    <col min="10756" max="10756" width="12.42578125" customWidth="1"/>
    <col min="10757" max="10757" width="10.42578125" customWidth="1"/>
    <col min="10758" max="10758" width="10" customWidth="1"/>
    <col min="10759" max="10759" width="9.85546875" customWidth="1"/>
    <col min="10760" max="10760" width="10.140625" customWidth="1"/>
    <col min="10761" max="10761" width="9.7109375" customWidth="1"/>
    <col min="10762" max="10762" width="12.42578125" customWidth="1"/>
    <col min="10763" max="10763" width="8.42578125" customWidth="1"/>
    <col min="10764" max="10764" width="8.7109375" customWidth="1"/>
    <col min="10765" max="10765" width="6.85546875" customWidth="1"/>
    <col min="10767" max="10767" width="19.28515625" customWidth="1"/>
    <col min="11009" max="11009" width="13.140625" customWidth="1"/>
    <col min="11010" max="11010" width="10.140625" bestFit="1" customWidth="1"/>
    <col min="11011" max="11011" width="11.140625" bestFit="1" customWidth="1"/>
    <col min="11012" max="11012" width="12.42578125" customWidth="1"/>
    <col min="11013" max="11013" width="10.42578125" customWidth="1"/>
    <col min="11014" max="11014" width="10" customWidth="1"/>
    <col min="11015" max="11015" width="9.85546875" customWidth="1"/>
    <col min="11016" max="11016" width="10.140625" customWidth="1"/>
    <col min="11017" max="11017" width="9.7109375" customWidth="1"/>
    <col min="11018" max="11018" width="12.42578125" customWidth="1"/>
    <col min="11019" max="11019" width="8.42578125" customWidth="1"/>
    <col min="11020" max="11020" width="8.7109375" customWidth="1"/>
    <col min="11021" max="11021" width="6.85546875" customWidth="1"/>
    <col min="11023" max="11023" width="19.28515625" customWidth="1"/>
    <col min="11265" max="11265" width="13.140625" customWidth="1"/>
    <col min="11266" max="11266" width="10.140625" bestFit="1" customWidth="1"/>
    <col min="11267" max="11267" width="11.140625" bestFit="1" customWidth="1"/>
    <col min="11268" max="11268" width="12.42578125" customWidth="1"/>
    <col min="11269" max="11269" width="10.42578125" customWidth="1"/>
    <col min="11270" max="11270" width="10" customWidth="1"/>
    <col min="11271" max="11271" width="9.85546875" customWidth="1"/>
    <col min="11272" max="11272" width="10.140625" customWidth="1"/>
    <col min="11273" max="11273" width="9.7109375" customWidth="1"/>
    <col min="11274" max="11274" width="12.42578125" customWidth="1"/>
    <col min="11275" max="11275" width="8.42578125" customWidth="1"/>
    <col min="11276" max="11276" width="8.7109375" customWidth="1"/>
    <col min="11277" max="11277" width="6.85546875" customWidth="1"/>
    <col min="11279" max="11279" width="19.28515625" customWidth="1"/>
    <col min="11521" max="11521" width="13.140625" customWidth="1"/>
    <col min="11522" max="11522" width="10.140625" bestFit="1" customWidth="1"/>
    <col min="11523" max="11523" width="11.140625" bestFit="1" customWidth="1"/>
    <col min="11524" max="11524" width="12.42578125" customWidth="1"/>
    <col min="11525" max="11525" width="10.42578125" customWidth="1"/>
    <col min="11526" max="11526" width="10" customWidth="1"/>
    <col min="11527" max="11527" width="9.85546875" customWidth="1"/>
    <col min="11528" max="11528" width="10.140625" customWidth="1"/>
    <col min="11529" max="11529" width="9.7109375" customWidth="1"/>
    <col min="11530" max="11530" width="12.42578125" customWidth="1"/>
    <col min="11531" max="11531" width="8.42578125" customWidth="1"/>
    <col min="11532" max="11532" width="8.7109375" customWidth="1"/>
    <col min="11533" max="11533" width="6.85546875" customWidth="1"/>
    <col min="11535" max="11535" width="19.28515625" customWidth="1"/>
    <col min="11777" max="11777" width="13.140625" customWidth="1"/>
    <col min="11778" max="11778" width="10.140625" bestFit="1" customWidth="1"/>
    <col min="11779" max="11779" width="11.140625" bestFit="1" customWidth="1"/>
    <col min="11780" max="11780" width="12.42578125" customWidth="1"/>
    <col min="11781" max="11781" width="10.42578125" customWidth="1"/>
    <col min="11782" max="11782" width="10" customWidth="1"/>
    <col min="11783" max="11783" width="9.85546875" customWidth="1"/>
    <col min="11784" max="11784" width="10.140625" customWidth="1"/>
    <col min="11785" max="11785" width="9.7109375" customWidth="1"/>
    <col min="11786" max="11786" width="12.42578125" customWidth="1"/>
    <col min="11787" max="11787" width="8.42578125" customWidth="1"/>
    <col min="11788" max="11788" width="8.7109375" customWidth="1"/>
    <col min="11789" max="11789" width="6.85546875" customWidth="1"/>
    <col min="11791" max="11791" width="19.28515625" customWidth="1"/>
    <col min="12033" max="12033" width="13.140625" customWidth="1"/>
    <col min="12034" max="12034" width="10.140625" bestFit="1" customWidth="1"/>
    <col min="12035" max="12035" width="11.140625" bestFit="1" customWidth="1"/>
    <col min="12036" max="12036" width="12.42578125" customWidth="1"/>
    <col min="12037" max="12037" width="10.42578125" customWidth="1"/>
    <col min="12038" max="12038" width="10" customWidth="1"/>
    <col min="12039" max="12039" width="9.85546875" customWidth="1"/>
    <col min="12040" max="12040" width="10.140625" customWidth="1"/>
    <col min="12041" max="12041" width="9.7109375" customWidth="1"/>
    <col min="12042" max="12042" width="12.42578125" customWidth="1"/>
    <col min="12043" max="12043" width="8.42578125" customWidth="1"/>
    <col min="12044" max="12044" width="8.7109375" customWidth="1"/>
    <col min="12045" max="12045" width="6.85546875" customWidth="1"/>
    <col min="12047" max="12047" width="19.28515625" customWidth="1"/>
    <col min="12289" max="12289" width="13.140625" customWidth="1"/>
    <col min="12290" max="12290" width="10.140625" bestFit="1" customWidth="1"/>
    <col min="12291" max="12291" width="11.140625" bestFit="1" customWidth="1"/>
    <col min="12292" max="12292" width="12.42578125" customWidth="1"/>
    <col min="12293" max="12293" width="10.42578125" customWidth="1"/>
    <col min="12294" max="12294" width="10" customWidth="1"/>
    <col min="12295" max="12295" width="9.85546875" customWidth="1"/>
    <col min="12296" max="12296" width="10.140625" customWidth="1"/>
    <col min="12297" max="12297" width="9.7109375" customWidth="1"/>
    <col min="12298" max="12298" width="12.42578125" customWidth="1"/>
    <col min="12299" max="12299" width="8.42578125" customWidth="1"/>
    <col min="12300" max="12300" width="8.7109375" customWidth="1"/>
    <col min="12301" max="12301" width="6.85546875" customWidth="1"/>
    <col min="12303" max="12303" width="19.28515625" customWidth="1"/>
    <col min="12545" max="12545" width="13.140625" customWidth="1"/>
    <col min="12546" max="12546" width="10.140625" bestFit="1" customWidth="1"/>
    <col min="12547" max="12547" width="11.140625" bestFit="1" customWidth="1"/>
    <col min="12548" max="12548" width="12.42578125" customWidth="1"/>
    <col min="12549" max="12549" width="10.42578125" customWidth="1"/>
    <col min="12550" max="12550" width="10" customWidth="1"/>
    <col min="12551" max="12551" width="9.85546875" customWidth="1"/>
    <col min="12552" max="12552" width="10.140625" customWidth="1"/>
    <col min="12553" max="12553" width="9.7109375" customWidth="1"/>
    <col min="12554" max="12554" width="12.42578125" customWidth="1"/>
    <col min="12555" max="12555" width="8.42578125" customWidth="1"/>
    <col min="12556" max="12556" width="8.7109375" customWidth="1"/>
    <col min="12557" max="12557" width="6.85546875" customWidth="1"/>
    <col min="12559" max="12559" width="19.28515625" customWidth="1"/>
    <col min="12801" max="12801" width="13.140625" customWidth="1"/>
    <col min="12802" max="12802" width="10.140625" bestFit="1" customWidth="1"/>
    <col min="12803" max="12803" width="11.140625" bestFit="1" customWidth="1"/>
    <col min="12804" max="12804" width="12.42578125" customWidth="1"/>
    <col min="12805" max="12805" width="10.42578125" customWidth="1"/>
    <col min="12806" max="12806" width="10" customWidth="1"/>
    <col min="12807" max="12807" width="9.85546875" customWidth="1"/>
    <col min="12808" max="12808" width="10.140625" customWidth="1"/>
    <col min="12809" max="12809" width="9.7109375" customWidth="1"/>
    <col min="12810" max="12810" width="12.42578125" customWidth="1"/>
    <col min="12811" max="12811" width="8.42578125" customWidth="1"/>
    <col min="12812" max="12812" width="8.7109375" customWidth="1"/>
    <col min="12813" max="12813" width="6.85546875" customWidth="1"/>
    <col min="12815" max="12815" width="19.28515625" customWidth="1"/>
    <col min="13057" max="13057" width="13.140625" customWidth="1"/>
    <col min="13058" max="13058" width="10.140625" bestFit="1" customWidth="1"/>
    <col min="13059" max="13059" width="11.140625" bestFit="1" customWidth="1"/>
    <col min="13060" max="13060" width="12.42578125" customWidth="1"/>
    <col min="13061" max="13061" width="10.42578125" customWidth="1"/>
    <col min="13062" max="13062" width="10" customWidth="1"/>
    <col min="13063" max="13063" width="9.85546875" customWidth="1"/>
    <col min="13064" max="13064" width="10.140625" customWidth="1"/>
    <col min="13065" max="13065" width="9.7109375" customWidth="1"/>
    <col min="13066" max="13066" width="12.42578125" customWidth="1"/>
    <col min="13067" max="13067" width="8.42578125" customWidth="1"/>
    <col min="13068" max="13068" width="8.7109375" customWidth="1"/>
    <col min="13069" max="13069" width="6.85546875" customWidth="1"/>
    <col min="13071" max="13071" width="19.28515625" customWidth="1"/>
    <col min="13313" max="13313" width="13.140625" customWidth="1"/>
    <col min="13314" max="13314" width="10.140625" bestFit="1" customWidth="1"/>
    <col min="13315" max="13315" width="11.140625" bestFit="1" customWidth="1"/>
    <col min="13316" max="13316" width="12.42578125" customWidth="1"/>
    <col min="13317" max="13317" width="10.42578125" customWidth="1"/>
    <col min="13318" max="13318" width="10" customWidth="1"/>
    <col min="13319" max="13319" width="9.85546875" customWidth="1"/>
    <col min="13320" max="13320" width="10.140625" customWidth="1"/>
    <col min="13321" max="13321" width="9.7109375" customWidth="1"/>
    <col min="13322" max="13322" width="12.42578125" customWidth="1"/>
    <col min="13323" max="13323" width="8.42578125" customWidth="1"/>
    <col min="13324" max="13324" width="8.7109375" customWidth="1"/>
    <col min="13325" max="13325" width="6.85546875" customWidth="1"/>
    <col min="13327" max="13327" width="19.28515625" customWidth="1"/>
    <col min="13569" max="13569" width="13.140625" customWidth="1"/>
    <col min="13570" max="13570" width="10.140625" bestFit="1" customWidth="1"/>
    <col min="13571" max="13571" width="11.140625" bestFit="1" customWidth="1"/>
    <col min="13572" max="13572" width="12.42578125" customWidth="1"/>
    <col min="13573" max="13573" width="10.42578125" customWidth="1"/>
    <col min="13574" max="13574" width="10" customWidth="1"/>
    <col min="13575" max="13575" width="9.85546875" customWidth="1"/>
    <col min="13576" max="13576" width="10.140625" customWidth="1"/>
    <col min="13577" max="13577" width="9.7109375" customWidth="1"/>
    <col min="13578" max="13578" width="12.42578125" customWidth="1"/>
    <col min="13579" max="13579" width="8.42578125" customWidth="1"/>
    <col min="13580" max="13580" width="8.7109375" customWidth="1"/>
    <col min="13581" max="13581" width="6.85546875" customWidth="1"/>
    <col min="13583" max="13583" width="19.28515625" customWidth="1"/>
    <col min="13825" max="13825" width="13.140625" customWidth="1"/>
    <col min="13826" max="13826" width="10.140625" bestFit="1" customWidth="1"/>
    <col min="13827" max="13827" width="11.140625" bestFit="1" customWidth="1"/>
    <col min="13828" max="13828" width="12.42578125" customWidth="1"/>
    <col min="13829" max="13829" width="10.42578125" customWidth="1"/>
    <col min="13830" max="13830" width="10" customWidth="1"/>
    <col min="13831" max="13831" width="9.85546875" customWidth="1"/>
    <col min="13832" max="13832" width="10.140625" customWidth="1"/>
    <col min="13833" max="13833" width="9.7109375" customWidth="1"/>
    <col min="13834" max="13834" width="12.42578125" customWidth="1"/>
    <col min="13835" max="13835" width="8.42578125" customWidth="1"/>
    <col min="13836" max="13836" width="8.7109375" customWidth="1"/>
    <col min="13837" max="13837" width="6.85546875" customWidth="1"/>
    <col min="13839" max="13839" width="19.28515625" customWidth="1"/>
    <col min="14081" max="14081" width="13.140625" customWidth="1"/>
    <col min="14082" max="14082" width="10.140625" bestFit="1" customWidth="1"/>
    <col min="14083" max="14083" width="11.140625" bestFit="1" customWidth="1"/>
    <col min="14084" max="14084" width="12.42578125" customWidth="1"/>
    <col min="14085" max="14085" width="10.42578125" customWidth="1"/>
    <col min="14086" max="14086" width="10" customWidth="1"/>
    <col min="14087" max="14087" width="9.85546875" customWidth="1"/>
    <col min="14088" max="14088" width="10.140625" customWidth="1"/>
    <col min="14089" max="14089" width="9.7109375" customWidth="1"/>
    <col min="14090" max="14090" width="12.42578125" customWidth="1"/>
    <col min="14091" max="14091" width="8.42578125" customWidth="1"/>
    <col min="14092" max="14092" width="8.7109375" customWidth="1"/>
    <col min="14093" max="14093" width="6.85546875" customWidth="1"/>
    <col min="14095" max="14095" width="19.28515625" customWidth="1"/>
    <col min="14337" max="14337" width="13.140625" customWidth="1"/>
    <col min="14338" max="14338" width="10.140625" bestFit="1" customWidth="1"/>
    <col min="14339" max="14339" width="11.140625" bestFit="1" customWidth="1"/>
    <col min="14340" max="14340" width="12.42578125" customWidth="1"/>
    <col min="14341" max="14341" width="10.42578125" customWidth="1"/>
    <col min="14342" max="14342" width="10" customWidth="1"/>
    <col min="14343" max="14343" width="9.85546875" customWidth="1"/>
    <col min="14344" max="14344" width="10.140625" customWidth="1"/>
    <col min="14345" max="14345" width="9.7109375" customWidth="1"/>
    <col min="14346" max="14346" width="12.42578125" customWidth="1"/>
    <col min="14347" max="14347" width="8.42578125" customWidth="1"/>
    <col min="14348" max="14348" width="8.7109375" customWidth="1"/>
    <col min="14349" max="14349" width="6.85546875" customWidth="1"/>
    <col min="14351" max="14351" width="19.28515625" customWidth="1"/>
    <col min="14593" max="14593" width="13.140625" customWidth="1"/>
    <col min="14594" max="14594" width="10.140625" bestFit="1" customWidth="1"/>
    <col min="14595" max="14595" width="11.140625" bestFit="1" customWidth="1"/>
    <col min="14596" max="14596" width="12.42578125" customWidth="1"/>
    <col min="14597" max="14597" width="10.42578125" customWidth="1"/>
    <col min="14598" max="14598" width="10" customWidth="1"/>
    <col min="14599" max="14599" width="9.85546875" customWidth="1"/>
    <col min="14600" max="14600" width="10.140625" customWidth="1"/>
    <col min="14601" max="14601" width="9.7109375" customWidth="1"/>
    <col min="14602" max="14602" width="12.42578125" customWidth="1"/>
    <col min="14603" max="14603" width="8.42578125" customWidth="1"/>
    <col min="14604" max="14604" width="8.7109375" customWidth="1"/>
    <col min="14605" max="14605" width="6.85546875" customWidth="1"/>
    <col min="14607" max="14607" width="19.28515625" customWidth="1"/>
    <col min="14849" max="14849" width="13.140625" customWidth="1"/>
    <col min="14850" max="14850" width="10.140625" bestFit="1" customWidth="1"/>
    <col min="14851" max="14851" width="11.140625" bestFit="1" customWidth="1"/>
    <col min="14852" max="14852" width="12.42578125" customWidth="1"/>
    <col min="14853" max="14853" width="10.42578125" customWidth="1"/>
    <col min="14854" max="14854" width="10" customWidth="1"/>
    <col min="14855" max="14855" width="9.85546875" customWidth="1"/>
    <col min="14856" max="14856" width="10.140625" customWidth="1"/>
    <col min="14857" max="14857" width="9.7109375" customWidth="1"/>
    <col min="14858" max="14858" width="12.42578125" customWidth="1"/>
    <col min="14859" max="14859" width="8.42578125" customWidth="1"/>
    <col min="14860" max="14860" width="8.7109375" customWidth="1"/>
    <col min="14861" max="14861" width="6.85546875" customWidth="1"/>
    <col min="14863" max="14863" width="19.28515625" customWidth="1"/>
    <col min="15105" max="15105" width="13.140625" customWidth="1"/>
    <col min="15106" max="15106" width="10.140625" bestFit="1" customWidth="1"/>
    <col min="15107" max="15107" width="11.140625" bestFit="1" customWidth="1"/>
    <col min="15108" max="15108" width="12.42578125" customWidth="1"/>
    <col min="15109" max="15109" width="10.42578125" customWidth="1"/>
    <col min="15110" max="15110" width="10" customWidth="1"/>
    <col min="15111" max="15111" width="9.85546875" customWidth="1"/>
    <col min="15112" max="15112" width="10.140625" customWidth="1"/>
    <col min="15113" max="15113" width="9.7109375" customWidth="1"/>
    <col min="15114" max="15114" width="12.42578125" customWidth="1"/>
    <col min="15115" max="15115" width="8.42578125" customWidth="1"/>
    <col min="15116" max="15116" width="8.7109375" customWidth="1"/>
    <col min="15117" max="15117" width="6.85546875" customWidth="1"/>
    <col min="15119" max="15119" width="19.28515625" customWidth="1"/>
    <col min="15361" max="15361" width="13.140625" customWidth="1"/>
    <col min="15362" max="15362" width="10.140625" bestFit="1" customWidth="1"/>
    <col min="15363" max="15363" width="11.140625" bestFit="1" customWidth="1"/>
    <col min="15364" max="15364" width="12.42578125" customWidth="1"/>
    <col min="15365" max="15365" width="10.42578125" customWidth="1"/>
    <col min="15366" max="15366" width="10" customWidth="1"/>
    <col min="15367" max="15367" width="9.85546875" customWidth="1"/>
    <col min="15368" max="15368" width="10.140625" customWidth="1"/>
    <col min="15369" max="15369" width="9.7109375" customWidth="1"/>
    <col min="15370" max="15370" width="12.42578125" customWidth="1"/>
    <col min="15371" max="15371" width="8.42578125" customWidth="1"/>
    <col min="15372" max="15372" width="8.7109375" customWidth="1"/>
    <col min="15373" max="15373" width="6.85546875" customWidth="1"/>
    <col min="15375" max="15375" width="19.28515625" customWidth="1"/>
    <col min="15617" max="15617" width="13.140625" customWidth="1"/>
    <col min="15618" max="15618" width="10.140625" bestFit="1" customWidth="1"/>
    <col min="15619" max="15619" width="11.140625" bestFit="1" customWidth="1"/>
    <col min="15620" max="15620" width="12.42578125" customWidth="1"/>
    <col min="15621" max="15621" width="10.42578125" customWidth="1"/>
    <col min="15622" max="15622" width="10" customWidth="1"/>
    <col min="15623" max="15623" width="9.85546875" customWidth="1"/>
    <col min="15624" max="15624" width="10.140625" customWidth="1"/>
    <col min="15625" max="15625" width="9.7109375" customWidth="1"/>
    <col min="15626" max="15626" width="12.42578125" customWidth="1"/>
    <col min="15627" max="15627" width="8.42578125" customWidth="1"/>
    <col min="15628" max="15628" width="8.7109375" customWidth="1"/>
    <col min="15629" max="15629" width="6.85546875" customWidth="1"/>
    <col min="15631" max="15631" width="19.28515625" customWidth="1"/>
    <col min="15873" max="15873" width="13.140625" customWidth="1"/>
    <col min="15874" max="15874" width="10.140625" bestFit="1" customWidth="1"/>
    <col min="15875" max="15875" width="11.140625" bestFit="1" customWidth="1"/>
    <col min="15876" max="15876" width="12.42578125" customWidth="1"/>
    <col min="15877" max="15877" width="10.42578125" customWidth="1"/>
    <col min="15878" max="15878" width="10" customWidth="1"/>
    <col min="15879" max="15879" width="9.85546875" customWidth="1"/>
    <col min="15880" max="15880" width="10.140625" customWidth="1"/>
    <col min="15881" max="15881" width="9.7109375" customWidth="1"/>
    <col min="15882" max="15882" width="12.42578125" customWidth="1"/>
    <col min="15883" max="15883" width="8.42578125" customWidth="1"/>
    <col min="15884" max="15884" width="8.7109375" customWidth="1"/>
    <col min="15885" max="15885" width="6.85546875" customWidth="1"/>
    <col min="15887" max="15887" width="19.28515625" customWidth="1"/>
    <col min="16129" max="16129" width="13.140625" customWidth="1"/>
    <col min="16130" max="16130" width="10.140625" bestFit="1" customWidth="1"/>
    <col min="16131" max="16131" width="11.140625" bestFit="1" customWidth="1"/>
    <col min="16132" max="16132" width="12.42578125" customWidth="1"/>
    <col min="16133" max="16133" width="10.42578125" customWidth="1"/>
    <col min="16134" max="16134" width="10" customWidth="1"/>
    <col min="16135" max="16135" width="9.85546875" customWidth="1"/>
    <col min="16136" max="16136" width="10.140625" customWidth="1"/>
    <col min="16137" max="16137" width="9.7109375" customWidth="1"/>
    <col min="16138" max="16138" width="12.42578125" customWidth="1"/>
    <col min="16139" max="16139" width="8.42578125" customWidth="1"/>
    <col min="16140" max="16140" width="8.7109375" customWidth="1"/>
    <col min="16141" max="16141" width="6.85546875" customWidth="1"/>
    <col min="16143" max="16143" width="19.28515625" customWidth="1"/>
  </cols>
  <sheetData>
    <row r="1" spans="1:12" ht="15" customHeight="1" x14ac:dyDescent="0.25">
      <c r="A1" s="269" t="s">
        <v>57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2" x14ac:dyDescent="0.25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</row>
    <row r="3" spans="1:12" x14ac:dyDescent="0.25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</row>
    <row r="4" spans="1:12" x14ac:dyDescent="0.25">
      <c r="A4" s="269"/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</row>
    <row r="5" spans="1:12" x14ac:dyDescent="0.25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</row>
    <row r="6" spans="1:12" ht="30.75" customHeight="1" thickBot="1" x14ac:dyDescent="0.3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</row>
    <row r="7" spans="1:12" ht="15.75" thickBot="1" x14ac:dyDescent="0.3">
      <c r="A7" s="149"/>
      <c r="B7" s="150"/>
      <c r="C7" s="150"/>
      <c r="D7" s="150"/>
      <c r="E7" s="150"/>
      <c r="F7" s="150"/>
      <c r="G7" s="150"/>
      <c r="H7" s="150"/>
      <c r="I7" s="150"/>
      <c r="J7" s="270"/>
      <c r="K7" s="270"/>
      <c r="L7" s="271"/>
    </row>
    <row r="8" spans="1:12" ht="127.5" customHeight="1" thickBot="1" x14ac:dyDescent="0.3">
      <c r="A8" s="272" t="s">
        <v>64</v>
      </c>
      <c r="B8" s="273"/>
      <c r="C8" s="273"/>
      <c r="D8" s="273"/>
      <c r="E8" s="273"/>
      <c r="F8" s="273"/>
      <c r="G8" s="273"/>
      <c r="H8" s="274"/>
      <c r="I8" s="273"/>
      <c r="J8" s="273"/>
      <c r="K8" s="273"/>
      <c r="L8" s="275"/>
    </row>
    <row r="9" spans="1:12" s="64" customFormat="1" ht="15" customHeight="1" x14ac:dyDescent="0.2">
      <c r="A9" s="267">
        <v>2015</v>
      </c>
      <c r="B9" s="186" t="s">
        <v>34</v>
      </c>
      <c r="C9" s="187" t="s">
        <v>34</v>
      </c>
      <c r="D9" s="186" t="s">
        <v>37</v>
      </c>
      <c r="E9" s="187" t="s">
        <v>37</v>
      </c>
      <c r="F9" s="186" t="s">
        <v>37</v>
      </c>
      <c r="G9" s="187" t="s">
        <v>46</v>
      </c>
      <c r="H9" s="186" t="s">
        <v>37</v>
      </c>
      <c r="I9" s="187" t="s">
        <v>47</v>
      </c>
      <c r="J9" s="186" t="s">
        <v>48</v>
      </c>
      <c r="K9" s="276" t="s">
        <v>67</v>
      </c>
      <c r="L9" s="277"/>
    </row>
    <row r="10" spans="1:12" s="62" customFormat="1" ht="15" customHeight="1" thickBot="1" x14ac:dyDescent="0.3">
      <c r="A10" s="268"/>
      <c r="B10" s="212" t="s">
        <v>65</v>
      </c>
      <c r="C10" s="189" t="s">
        <v>49</v>
      </c>
      <c r="D10" s="188" t="s">
        <v>20</v>
      </c>
      <c r="E10" s="60" t="s">
        <v>66</v>
      </c>
      <c r="F10" s="60" t="s">
        <v>38</v>
      </c>
      <c r="G10" s="189" t="s">
        <v>50</v>
      </c>
      <c r="H10" s="60" t="s">
        <v>51</v>
      </c>
      <c r="I10" s="190"/>
      <c r="J10" s="191"/>
      <c r="K10" s="211" t="s">
        <v>65</v>
      </c>
      <c r="L10" s="192" t="s">
        <v>49</v>
      </c>
    </row>
    <row r="11" spans="1:12" s="62" customFormat="1" x14ac:dyDescent="0.25">
      <c r="A11" s="122" t="s">
        <v>0</v>
      </c>
      <c r="B11" s="123">
        <v>51269</v>
      </c>
      <c r="C11" s="250">
        <v>544.11</v>
      </c>
      <c r="D11" s="124">
        <v>537421.26</v>
      </c>
      <c r="E11" s="193">
        <f t="shared" ref="E11:E29" si="0">D11/B11</f>
        <v>10.482382336304589</v>
      </c>
      <c r="F11" s="202">
        <f>(D11/C11)/1000</f>
        <v>0.98770700777416331</v>
      </c>
      <c r="G11" s="207">
        <f t="shared" ref="G11:G29" si="1">(C11*77.4)/27.778</f>
        <v>1516.0959752321983</v>
      </c>
      <c r="H11" s="151">
        <f t="shared" ref="H11:H29" si="2">D11/G11</f>
        <v>354.47707056783861</v>
      </c>
      <c r="I11" s="153">
        <f>J11*0.9</f>
        <v>9.55152</v>
      </c>
      <c r="J11" s="157">
        <v>10.6128</v>
      </c>
      <c r="K11" s="155">
        <v>1931</v>
      </c>
      <c r="L11" s="66">
        <v>20.509</v>
      </c>
    </row>
    <row r="12" spans="1:12" s="62" customFormat="1" x14ac:dyDescent="0.25">
      <c r="A12" s="125" t="s">
        <v>1</v>
      </c>
      <c r="B12" s="126">
        <v>49163</v>
      </c>
      <c r="C12" s="249">
        <v>521.86400000000003</v>
      </c>
      <c r="D12" s="127">
        <v>517601.39</v>
      </c>
      <c r="E12" s="194">
        <f t="shared" si="0"/>
        <v>10.528271057502593</v>
      </c>
      <c r="F12" s="202">
        <f>(D12/C12)/1000</f>
        <v>0.99183195238606214</v>
      </c>
      <c r="G12" s="207">
        <f t="shared" si="1"/>
        <v>1454.1102167182667</v>
      </c>
      <c r="H12" s="151">
        <f t="shared" si="2"/>
        <v>355.95746735633116</v>
      </c>
      <c r="I12" s="154">
        <f t="shared" ref="I12:I13" si="3">J12*0.9</f>
        <v>9.5534999999999997</v>
      </c>
      <c r="J12" s="70">
        <v>10.615</v>
      </c>
      <c r="K12" s="156">
        <v>2289</v>
      </c>
      <c r="L12" s="67">
        <v>24.31</v>
      </c>
    </row>
    <row r="13" spans="1:12" s="62" customFormat="1" ht="15.75" thickBot="1" x14ac:dyDescent="0.3">
      <c r="A13" s="128" t="s">
        <v>2</v>
      </c>
      <c r="B13" s="129">
        <v>46119</v>
      </c>
      <c r="C13" s="255">
        <v>489.43200000000002</v>
      </c>
      <c r="D13" s="263">
        <v>488691.49</v>
      </c>
      <c r="E13" s="195">
        <f t="shared" si="0"/>
        <v>10.596315835122184</v>
      </c>
      <c r="F13" s="202">
        <f>(D13/C13)/1000</f>
        <v>0.99848700125860168</v>
      </c>
      <c r="G13" s="207">
        <f t="shared" si="1"/>
        <v>1363.7424148606813</v>
      </c>
      <c r="H13" s="151">
        <f t="shared" si="2"/>
        <v>358.34589045169815</v>
      </c>
      <c r="I13" s="158">
        <f t="shared" si="3"/>
        <v>9.5511599999999994</v>
      </c>
      <c r="J13" s="75">
        <v>10.612399999999999</v>
      </c>
      <c r="K13" s="159">
        <v>1842</v>
      </c>
      <c r="L13" s="68">
        <v>19.524000000000001</v>
      </c>
    </row>
    <row r="14" spans="1:12" s="2" customFormat="1" ht="16.5" thickBot="1" x14ac:dyDescent="0.3">
      <c r="A14" s="130" t="s">
        <v>39</v>
      </c>
      <c r="B14" s="131">
        <f>SUM(B11:B13)</f>
        <v>146551</v>
      </c>
      <c r="C14" s="256">
        <f>SUM(C11:C13)</f>
        <v>1555.4060000000002</v>
      </c>
      <c r="D14" s="132">
        <f>SUM(D11:D13)</f>
        <v>1543714.14</v>
      </c>
      <c r="E14" s="196">
        <f t="shared" si="0"/>
        <v>10.533630886176143</v>
      </c>
      <c r="F14" s="175">
        <f>(D14/C14)/1000</f>
        <v>0.99248308158770104</v>
      </c>
      <c r="G14" s="208">
        <f t="shared" si="1"/>
        <v>4333.9486068111464</v>
      </c>
      <c r="H14" s="133">
        <f t="shared" si="2"/>
        <v>356.19115039203047</v>
      </c>
      <c r="I14" s="63">
        <f>SUM(I11:I13)/3</f>
        <v>9.5520599999999991</v>
      </c>
      <c r="J14" s="163">
        <f t="shared" ref="J14:L14" si="4">SUM(J11:J13)/3</f>
        <v>10.6134</v>
      </c>
      <c r="K14" s="174">
        <f t="shared" si="4"/>
        <v>2020.6666666666667</v>
      </c>
      <c r="L14" s="173">
        <f t="shared" si="4"/>
        <v>21.447666666666667</v>
      </c>
    </row>
    <row r="15" spans="1:12" s="62" customFormat="1" x14ac:dyDescent="0.25">
      <c r="A15" s="122" t="s">
        <v>4</v>
      </c>
      <c r="B15" s="134">
        <v>31959</v>
      </c>
      <c r="C15" s="251">
        <v>339.59899999999999</v>
      </c>
      <c r="D15" s="135">
        <v>355131.56</v>
      </c>
      <c r="E15" s="193">
        <f t="shared" si="0"/>
        <v>11.112098626365031</v>
      </c>
      <c r="F15" s="202">
        <f>D15/C15/1000</f>
        <v>1.0457379438690928</v>
      </c>
      <c r="G15" s="207">
        <f t="shared" si="1"/>
        <v>946.25108359133139</v>
      </c>
      <c r="H15" s="151">
        <f t="shared" si="2"/>
        <v>375.3037287441299</v>
      </c>
      <c r="I15" s="160">
        <f t="shared" ref="I15:I17" si="5">J15*0.9</f>
        <v>9.5634899999999998</v>
      </c>
      <c r="J15" s="65">
        <v>10.626099999999999</v>
      </c>
      <c r="K15" s="161">
        <v>1633</v>
      </c>
      <c r="L15" s="69">
        <v>17.363</v>
      </c>
    </row>
    <row r="16" spans="1:12" s="62" customFormat="1" x14ac:dyDescent="0.25">
      <c r="A16" s="125" t="s">
        <v>21</v>
      </c>
      <c r="B16" s="126">
        <v>17942</v>
      </c>
      <c r="C16" s="252">
        <v>191.80500000000001</v>
      </c>
      <c r="D16" s="136">
        <v>223388.93</v>
      </c>
      <c r="E16" s="194">
        <f t="shared" si="0"/>
        <v>12.450614758666815</v>
      </c>
      <c r="F16" s="203">
        <f t="shared" ref="F16:F26" si="6">(D16/C16)/1000</f>
        <v>1.1646668752118035</v>
      </c>
      <c r="G16" s="207">
        <f t="shared" si="1"/>
        <v>534.44117647058829</v>
      </c>
      <c r="H16" s="151">
        <f t="shared" si="2"/>
        <v>417.98600077045836</v>
      </c>
      <c r="I16" s="154">
        <f t="shared" si="5"/>
        <v>9.6212700000000009</v>
      </c>
      <c r="J16" s="70">
        <v>10.690300000000001</v>
      </c>
      <c r="K16" s="156">
        <v>1163</v>
      </c>
      <c r="L16" s="67">
        <v>12.382</v>
      </c>
    </row>
    <row r="17" spans="1:12" s="62" customFormat="1" ht="15.75" thickBot="1" x14ac:dyDescent="0.3">
      <c r="A17" s="128" t="s">
        <v>5</v>
      </c>
      <c r="B17" s="129">
        <v>12498</v>
      </c>
      <c r="C17" s="257">
        <v>133.709</v>
      </c>
      <c r="D17" s="71">
        <v>171602.44</v>
      </c>
      <c r="E17" s="195">
        <f t="shared" si="0"/>
        <v>13.730392062730036</v>
      </c>
      <c r="F17" s="185">
        <f t="shared" si="6"/>
        <v>1.2834023139803603</v>
      </c>
      <c r="G17" s="207">
        <f t="shared" si="1"/>
        <v>372.56377708978329</v>
      </c>
      <c r="H17" s="151">
        <f t="shared" si="2"/>
        <v>460.59883046184041</v>
      </c>
      <c r="I17" s="162">
        <f t="shared" si="5"/>
        <v>9.6286500000000004</v>
      </c>
      <c r="J17" s="72">
        <v>10.698499999999999</v>
      </c>
      <c r="K17" s="159">
        <v>521</v>
      </c>
      <c r="L17" s="68">
        <v>5.5910000000000002</v>
      </c>
    </row>
    <row r="18" spans="1:12" s="2" customFormat="1" ht="16.5" thickBot="1" x14ac:dyDescent="0.3">
      <c r="A18" s="130" t="s">
        <v>40</v>
      </c>
      <c r="B18" s="131">
        <f>SUM(B15:B17)</f>
        <v>62399</v>
      </c>
      <c r="C18" s="258">
        <f>SUM(C15:C17)</f>
        <v>665.11300000000006</v>
      </c>
      <c r="D18" s="132">
        <f>SUM(D15:D17)</f>
        <v>750122.92999999993</v>
      </c>
      <c r="E18" s="196">
        <f t="shared" si="0"/>
        <v>12.021393451818136</v>
      </c>
      <c r="F18" s="175">
        <f t="shared" si="6"/>
        <v>1.1278127626433403</v>
      </c>
      <c r="G18" s="208">
        <f t="shared" si="1"/>
        <v>1853.2560371517031</v>
      </c>
      <c r="H18" s="133">
        <f t="shared" si="2"/>
        <v>404.75946925977644</v>
      </c>
      <c r="I18" s="63">
        <f>SUM(I15:I17)/3</f>
        <v>9.604470000000001</v>
      </c>
      <c r="J18" s="163">
        <f t="shared" ref="J18" si="7">SUM(J15:J17)/3</f>
        <v>10.671633333333332</v>
      </c>
      <c r="K18" s="174">
        <f t="shared" ref="K18" si="8">SUM(K15:K17)/3</f>
        <v>1105.6666666666667</v>
      </c>
      <c r="L18" s="173">
        <f t="shared" ref="L18" si="9">SUM(L15:L17)/3</f>
        <v>11.778666666666666</v>
      </c>
    </row>
    <row r="19" spans="1:12" s="3" customFormat="1" ht="19.5" thickBot="1" x14ac:dyDescent="0.35">
      <c r="A19" s="137" t="s">
        <v>41</v>
      </c>
      <c r="B19" s="138">
        <f>B14+B18</f>
        <v>208950</v>
      </c>
      <c r="C19" s="259">
        <f>C14+C18</f>
        <v>2220.5190000000002</v>
      </c>
      <c r="D19" s="139">
        <f>D14+D18</f>
        <v>2293837.0699999998</v>
      </c>
      <c r="E19" s="197">
        <f t="shared" si="0"/>
        <v>10.977923283082076</v>
      </c>
      <c r="F19" s="176">
        <f t="shared" si="6"/>
        <v>1.0330184384821746</v>
      </c>
      <c r="G19" s="209">
        <f t="shared" si="1"/>
        <v>6187.2046439628502</v>
      </c>
      <c r="H19" s="140">
        <f t="shared" si="2"/>
        <v>370.73883958860256</v>
      </c>
      <c r="I19" s="165">
        <f>(I18+I14)/2</f>
        <v>9.578265</v>
      </c>
      <c r="J19" s="166">
        <f t="shared" ref="J19:L19" si="10">(J18+J14)/2</f>
        <v>10.642516666666666</v>
      </c>
      <c r="K19" s="177">
        <f>(K18+K14)/2</f>
        <v>1563.1666666666667</v>
      </c>
      <c r="L19" s="178">
        <f t="shared" si="10"/>
        <v>16.613166666666665</v>
      </c>
    </row>
    <row r="20" spans="1:12" s="62" customFormat="1" x14ac:dyDescent="0.25">
      <c r="A20" s="141" t="s">
        <v>6</v>
      </c>
      <c r="B20" s="134">
        <v>11077</v>
      </c>
      <c r="C20" s="253">
        <v>118.26300000000001</v>
      </c>
      <c r="D20" s="135">
        <v>157833.43</v>
      </c>
      <c r="E20" s="198">
        <f t="shared" si="0"/>
        <v>14.248752369775209</v>
      </c>
      <c r="F20" s="204">
        <f t="shared" si="6"/>
        <v>1.3345968730710365</v>
      </c>
      <c r="G20" s="207">
        <f t="shared" si="1"/>
        <v>329.52538699690405</v>
      </c>
      <c r="H20" s="151">
        <f t="shared" si="2"/>
        <v>478.97198889104976</v>
      </c>
      <c r="I20" s="164">
        <f t="shared" ref="I20:I22" si="11">J20*0.9</f>
        <v>9.6087600000000002</v>
      </c>
      <c r="J20" s="76">
        <v>10.676399999999999</v>
      </c>
      <c r="K20" s="161">
        <v>447</v>
      </c>
      <c r="L20" s="69">
        <v>4.774</v>
      </c>
    </row>
    <row r="21" spans="1:12" s="62" customFormat="1" x14ac:dyDescent="0.25">
      <c r="A21" s="125" t="s">
        <v>8</v>
      </c>
      <c r="B21" s="126">
        <v>9007</v>
      </c>
      <c r="C21" s="252">
        <v>96.364999999999995</v>
      </c>
      <c r="D21" s="127">
        <v>138313.82999999999</v>
      </c>
      <c r="E21" s="194">
        <f t="shared" si="0"/>
        <v>15.356259575885421</v>
      </c>
      <c r="F21" s="203">
        <f t="shared" si="6"/>
        <v>1.4353118870959372</v>
      </c>
      <c r="G21" s="207">
        <f t="shared" si="1"/>
        <v>268.50928792569658</v>
      </c>
      <c r="H21" s="151">
        <f t="shared" si="2"/>
        <v>515.11748836887523</v>
      </c>
      <c r="I21" s="154">
        <f t="shared" si="11"/>
        <v>9.629010000000001</v>
      </c>
      <c r="J21" s="70">
        <v>10.6989</v>
      </c>
      <c r="K21" s="156">
        <v>423</v>
      </c>
      <c r="L21" s="67">
        <v>4.5270000000000001</v>
      </c>
    </row>
    <row r="22" spans="1:12" s="62" customFormat="1" ht="15.75" thickBot="1" x14ac:dyDescent="0.3">
      <c r="A22" s="128" t="s">
        <v>9</v>
      </c>
      <c r="B22" s="142">
        <v>10686</v>
      </c>
      <c r="C22" s="260">
        <v>115.30200000000001</v>
      </c>
      <c r="D22" s="71">
        <v>155194</v>
      </c>
      <c r="E22" s="195">
        <f t="shared" si="0"/>
        <v>14.523114355231144</v>
      </c>
      <c r="F22" s="185">
        <f t="shared" si="6"/>
        <v>1.345978387191896</v>
      </c>
      <c r="G22" s="207">
        <f t="shared" si="1"/>
        <v>321.27492260061928</v>
      </c>
      <c r="H22" s="151">
        <f t="shared" si="2"/>
        <v>483.05668784775816</v>
      </c>
      <c r="I22" s="158">
        <f t="shared" si="11"/>
        <v>9.7110000000000003</v>
      </c>
      <c r="J22" s="75">
        <v>10.79</v>
      </c>
      <c r="K22" s="159">
        <v>664</v>
      </c>
      <c r="L22" s="68">
        <v>7.1870000000000003</v>
      </c>
    </row>
    <row r="23" spans="1:12" s="2" customFormat="1" ht="16.5" thickBot="1" x14ac:dyDescent="0.3">
      <c r="A23" s="130" t="s">
        <v>42</v>
      </c>
      <c r="B23" s="131">
        <f>SUM(B20:B22)</f>
        <v>30770</v>
      </c>
      <c r="C23" s="258">
        <f>SUM(C20:C22)</f>
        <v>329.93</v>
      </c>
      <c r="D23" s="132">
        <f>SUM(D20:D22)</f>
        <v>451341.26</v>
      </c>
      <c r="E23" s="196">
        <f t="shared" si="0"/>
        <v>14.66822424439389</v>
      </c>
      <c r="F23" s="175">
        <f t="shared" si="6"/>
        <v>1.3679909677810445</v>
      </c>
      <c r="G23" s="208">
        <f t="shared" si="1"/>
        <v>919.30959752321996</v>
      </c>
      <c r="H23" s="133">
        <f t="shared" si="2"/>
        <v>490.95675843697478</v>
      </c>
      <c r="I23" s="63">
        <f>SUM(I20:I22)/3</f>
        <v>9.6495900000000017</v>
      </c>
      <c r="J23" s="163">
        <f t="shared" ref="J23" si="12">SUM(J20:J22)/3</f>
        <v>10.721766666666667</v>
      </c>
      <c r="K23" s="174">
        <f>SUM(K20:K22)/3</f>
        <v>511.33333333333331</v>
      </c>
      <c r="L23" s="173">
        <f t="shared" ref="L23" si="13">SUM(L20:L22)/3</f>
        <v>5.4959999999999996</v>
      </c>
    </row>
    <row r="24" spans="1:12" s="62" customFormat="1" x14ac:dyDescent="0.25">
      <c r="A24" s="143" t="s">
        <v>11</v>
      </c>
      <c r="B24" s="123">
        <v>34209</v>
      </c>
      <c r="C24" s="254">
        <v>364.96899999999999</v>
      </c>
      <c r="D24" s="73">
        <v>377745.63</v>
      </c>
      <c r="E24" s="193">
        <f t="shared" si="0"/>
        <v>11.042287994387442</v>
      </c>
      <c r="F24" s="202">
        <f t="shared" si="6"/>
        <v>1.0350074389879689</v>
      </c>
      <c r="G24" s="207">
        <f t="shared" si="1"/>
        <v>1016.9414860681115</v>
      </c>
      <c r="H24" s="151">
        <f t="shared" si="2"/>
        <v>371.45266977012659</v>
      </c>
      <c r="I24" s="160">
        <f t="shared" ref="I24:I26" si="14">J24*0.9</f>
        <v>9.6019199999999998</v>
      </c>
      <c r="J24" s="65">
        <v>10.668799999999999</v>
      </c>
      <c r="K24" s="161">
        <v>1477</v>
      </c>
      <c r="L24" s="69">
        <v>15.805</v>
      </c>
    </row>
    <row r="25" spans="1:12" s="62" customFormat="1" x14ac:dyDescent="0.25">
      <c r="A25" s="125" t="s">
        <v>43</v>
      </c>
      <c r="B25" s="144">
        <v>38277</v>
      </c>
      <c r="C25" s="252">
        <v>406.55099999999999</v>
      </c>
      <c r="D25" s="74">
        <v>414811.76</v>
      </c>
      <c r="E25" s="193">
        <f t="shared" si="0"/>
        <v>10.837102176241608</v>
      </c>
      <c r="F25" s="202">
        <f t="shared" si="6"/>
        <v>1.0203191235539946</v>
      </c>
      <c r="G25" s="207">
        <f t="shared" si="1"/>
        <v>1132.8046439628486</v>
      </c>
      <c r="H25" s="151">
        <f t="shared" si="2"/>
        <v>366.18119656437796</v>
      </c>
      <c r="I25" s="154">
        <f t="shared" si="14"/>
        <v>9.5591699999999999</v>
      </c>
      <c r="J25" s="70">
        <v>10.6213</v>
      </c>
      <c r="K25" s="156">
        <v>2299</v>
      </c>
      <c r="L25" s="67">
        <v>24.4</v>
      </c>
    </row>
    <row r="26" spans="1:12" s="62" customFormat="1" ht="15.75" thickBot="1" x14ac:dyDescent="0.3">
      <c r="A26" s="128" t="s">
        <v>13</v>
      </c>
      <c r="B26" s="142">
        <v>48559</v>
      </c>
      <c r="C26" s="257">
        <v>515.84900000000005</v>
      </c>
      <c r="D26" s="71">
        <v>512239.53</v>
      </c>
      <c r="E26" s="199">
        <f t="shared" si="0"/>
        <v>10.548807224201488</v>
      </c>
      <c r="F26" s="205">
        <f t="shared" si="6"/>
        <v>0.99300285548678002</v>
      </c>
      <c r="G26" s="210">
        <f t="shared" si="1"/>
        <v>1437.3501547987619</v>
      </c>
      <c r="H26" s="152">
        <f t="shared" si="2"/>
        <v>356.37769146914434</v>
      </c>
      <c r="I26" s="158">
        <f t="shared" si="14"/>
        <v>9.5607900000000008</v>
      </c>
      <c r="J26" s="75">
        <v>10.623100000000001</v>
      </c>
      <c r="K26" s="159">
        <v>2172</v>
      </c>
      <c r="L26" s="68">
        <v>23.082000000000001</v>
      </c>
    </row>
    <row r="27" spans="1:12" s="2" customFormat="1" ht="16.5" thickBot="1" x14ac:dyDescent="0.3">
      <c r="A27" s="130" t="s">
        <v>44</v>
      </c>
      <c r="B27" s="131">
        <f>SUM(B24:B26)</f>
        <v>121045</v>
      </c>
      <c r="C27" s="258">
        <f>SUM(C24:C26)</f>
        <v>1287.3690000000001</v>
      </c>
      <c r="D27" s="132">
        <f>SUM(D24:D26)</f>
        <v>1304796.92</v>
      </c>
      <c r="E27" s="196">
        <f t="shared" si="0"/>
        <v>10.779436738403072</v>
      </c>
      <c r="F27" s="175">
        <f>D27/(C27*1000)</f>
        <v>1.0135376259642725</v>
      </c>
      <c r="G27" s="208">
        <f t="shared" si="1"/>
        <v>3587.0962848297222</v>
      </c>
      <c r="H27" s="133">
        <f t="shared" si="2"/>
        <v>363.74739242940007</v>
      </c>
      <c r="I27" s="63">
        <f>SUM(I24:I26)/3</f>
        <v>9.5739600000000014</v>
      </c>
      <c r="J27" s="163">
        <f t="shared" ref="J27" si="15">SUM(J24:J26)/3</f>
        <v>10.637733333333333</v>
      </c>
      <c r="K27" s="174">
        <f t="shared" ref="K27" si="16">SUM(K24:K26)/3</f>
        <v>1982.6666666666667</v>
      </c>
      <c r="L27" s="173">
        <f t="shared" ref="L27" si="17">SUM(L24:L26)/3</f>
        <v>21.095666666666666</v>
      </c>
    </row>
    <row r="28" spans="1:12" s="3" customFormat="1" ht="19.5" thickBot="1" x14ac:dyDescent="0.35">
      <c r="A28" s="137" t="s">
        <v>45</v>
      </c>
      <c r="B28" s="138">
        <f>B27+B23</f>
        <v>151815</v>
      </c>
      <c r="C28" s="259">
        <f>C27+C23</f>
        <v>1617.2990000000002</v>
      </c>
      <c r="D28" s="139">
        <f>D27+D23</f>
        <v>1756138.18</v>
      </c>
      <c r="E28" s="200">
        <f t="shared" si="0"/>
        <v>11.56761966867569</v>
      </c>
      <c r="F28" s="206">
        <f>D28/(C28*1000)</f>
        <v>1.0858463277353165</v>
      </c>
      <c r="G28" s="138">
        <f t="shared" si="1"/>
        <v>4506.4058823529422</v>
      </c>
      <c r="H28" s="140">
        <f t="shared" si="2"/>
        <v>389.69818206500798</v>
      </c>
      <c r="I28" s="165">
        <f>(I27+I23)/2</f>
        <v>9.6117750000000015</v>
      </c>
      <c r="J28" s="166">
        <f t="shared" ref="J28" si="18">(J27+J23)/2</f>
        <v>10.67975</v>
      </c>
      <c r="K28" s="181">
        <f t="shared" ref="K28" si="19">(K27+K23)/2</f>
        <v>1247</v>
      </c>
      <c r="L28" s="182">
        <f>(L27+L23)/2</f>
        <v>13.295833333333333</v>
      </c>
    </row>
    <row r="29" spans="1:12" s="4" customFormat="1" ht="21.75" thickBot="1" x14ac:dyDescent="0.4">
      <c r="A29" s="145" t="s">
        <v>14</v>
      </c>
      <c r="B29" s="146">
        <f>B28+B19</f>
        <v>360765</v>
      </c>
      <c r="C29" s="261">
        <f>C28+C19</f>
        <v>3837.8180000000002</v>
      </c>
      <c r="D29" s="147">
        <f>D28+D19</f>
        <v>4049975.25</v>
      </c>
      <c r="E29" s="201">
        <f t="shared" si="0"/>
        <v>11.22607583884246</v>
      </c>
      <c r="F29" s="201">
        <f>(D29/C29)/1000</f>
        <v>1.0552806959579637</v>
      </c>
      <c r="G29" s="146">
        <f t="shared" si="1"/>
        <v>10693.610526315792</v>
      </c>
      <c r="H29" s="148">
        <f t="shared" si="2"/>
        <v>378.72851643824686</v>
      </c>
      <c r="I29" s="179">
        <f>(I28+I19)/2</f>
        <v>9.5950200000000017</v>
      </c>
      <c r="J29" s="180">
        <f>(J28+J19)/2</f>
        <v>10.661133333333332</v>
      </c>
      <c r="K29" s="183">
        <f t="shared" ref="K29:L29" si="20">(K28+K19)/2</f>
        <v>1405.0833333333335</v>
      </c>
      <c r="L29" s="184">
        <f t="shared" si="20"/>
        <v>14.954499999999999</v>
      </c>
    </row>
    <row r="31" spans="1:12" ht="15.75" x14ac:dyDescent="0.25">
      <c r="C31" s="167"/>
      <c r="D31" s="167"/>
      <c r="E31" s="168"/>
      <c r="F31" s="169"/>
      <c r="G31" s="168"/>
      <c r="H31" s="168"/>
      <c r="I31" s="167"/>
    </row>
    <row r="32" spans="1:12" ht="18" x14ac:dyDescent="0.25">
      <c r="C32" s="167"/>
      <c r="D32" s="167"/>
      <c r="E32" s="170"/>
      <c r="F32" s="170"/>
      <c r="G32" s="171"/>
      <c r="H32" s="170"/>
      <c r="I32" s="167"/>
    </row>
    <row r="33" spans="3:9" ht="20.25" x14ac:dyDescent="0.3">
      <c r="C33" s="167"/>
      <c r="D33" s="167"/>
      <c r="E33" s="172"/>
      <c r="F33" s="172"/>
      <c r="G33" s="172"/>
      <c r="H33" s="172"/>
      <c r="I33" s="167"/>
    </row>
  </sheetData>
  <mergeCells count="5">
    <mergeCell ref="A9:A10"/>
    <mergeCell ref="A1:L6"/>
    <mergeCell ref="J7:L7"/>
    <mergeCell ref="A8:L8"/>
    <mergeCell ref="K9:L9"/>
  </mergeCells>
  <pageMargins left="0" right="0" top="0" bottom="0" header="0" footer="0"/>
  <pageSetup paperSize="9" orientation="landscape" r:id="rId1"/>
  <ignoredErrors>
    <ignoredError sqref="H11:H13 H29 H16:H28 E16:G28 I16:I28 E14:E15" evalError="1"/>
    <ignoredError sqref="I14:I15 F14:G15 H14:H15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7" workbookViewId="0">
      <selection activeCell="D34" sqref="D34"/>
    </sheetView>
  </sheetViews>
  <sheetFormatPr defaultRowHeight="15" x14ac:dyDescent="0.25"/>
  <cols>
    <col min="1" max="1" width="11.42578125" customWidth="1"/>
    <col min="2" max="2" width="8.85546875" customWidth="1"/>
    <col min="3" max="3" width="11" customWidth="1"/>
    <col min="4" max="4" width="18.85546875" customWidth="1"/>
    <col min="5" max="5" width="12.7109375" customWidth="1"/>
    <col min="6" max="6" width="9.85546875" customWidth="1"/>
    <col min="7" max="7" width="18.85546875" customWidth="1"/>
    <col min="8" max="8" width="19.28515625" customWidth="1"/>
    <col min="9" max="10" width="16.85546875" customWidth="1"/>
  </cols>
  <sheetData>
    <row r="1" spans="1:10" ht="65.25" customHeight="1" x14ac:dyDescent="0.25">
      <c r="A1" s="269" t="s">
        <v>57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x14ac:dyDescent="0.25">
      <c r="A2" s="285"/>
      <c r="B2" s="285"/>
      <c r="C2" s="285"/>
      <c r="D2" s="285"/>
      <c r="E2" s="285"/>
      <c r="F2" s="285"/>
      <c r="G2" s="285"/>
      <c r="H2" s="285"/>
      <c r="I2" s="285"/>
      <c r="J2" s="285"/>
    </row>
    <row r="3" spans="1:10" x14ac:dyDescent="0.25">
      <c r="A3" s="285"/>
      <c r="B3" s="285"/>
      <c r="C3" s="285"/>
      <c r="D3" s="285"/>
      <c r="E3" s="285"/>
      <c r="F3" s="285"/>
      <c r="G3" s="285"/>
      <c r="H3" s="285"/>
      <c r="I3" s="285"/>
      <c r="J3" s="285"/>
    </row>
    <row r="4" spans="1:10" x14ac:dyDescent="0.25">
      <c r="A4" s="285"/>
      <c r="B4" s="285"/>
      <c r="C4" s="285"/>
      <c r="D4" s="285"/>
      <c r="E4" s="285"/>
      <c r="F4" s="285"/>
      <c r="G4" s="285"/>
      <c r="H4" s="285"/>
      <c r="I4" s="285"/>
      <c r="J4" s="285"/>
    </row>
    <row r="5" spans="1:10" x14ac:dyDescent="0.25">
      <c r="A5" s="285"/>
      <c r="B5" s="285"/>
      <c r="C5" s="285"/>
      <c r="D5" s="285"/>
      <c r="E5" s="285"/>
      <c r="F5" s="285"/>
      <c r="G5" s="285"/>
      <c r="H5" s="285"/>
      <c r="I5" s="285"/>
      <c r="J5" s="285"/>
    </row>
    <row r="6" spans="1:10" ht="15.75" thickBot="1" x14ac:dyDescent="0.3">
      <c r="A6" s="286"/>
      <c r="B6" s="286"/>
      <c r="C6" s="286"/>
      <c r="D6" s="286"/>
      <c r="E6" s="286"/>
      <c r="F6" s="286"/>
      <c r="G6" s="286"/>
      <c r="H6" s="286"/>
      <c r="I6" s="286"/>
      <c r="J6" s="286"/>
    </row>
    <row r="7" spans="1:10" ht="18.75" customHeight="1" thickBot="1" x14ac:dyDescent="0.3">
      <c r="A7" s="287"/>
      <c r="B7" s="287"/>
      <c r="C7" s="287"/>
      <c r="D7" s="287"/>
      <c r="E7" s="287"/>
      <c r="F7" s="287"/>
      <c r="G7" s="287"/>
      <c r="H7" s="287"/>
      <c r="I7" s="287"/>
      <c r="J7" s="287"/>
    </row>
    <row r="8" spans="1:10" s="45" customFormat="1" ht="93" thickBot="1" x14ac:dyDescent="1.4">
      <c r="A8" s="278" t="s">
        <v>68</v>
      </c>
      <c r="B8" s="279"/>
      <c r="C8" s="279"/>
      <c r="D8" s="279"/>
      <c r="E8" s="279"/>
      <c r="F8" s="279"/>
      <c r="G8" s="279"/>
      <c r="H8" s="279"/>
      <c r="I8" s="279"/>
      <c r="J8" s="280"/>
    </row>
    <row r="9" spans="1:10" s="2" customFormat="1" ht="15.75" x14ac:dyDescent="0.25">
      <c r="A9" s="281">
        <v>2015</v>
      </c>
      <c r="B9" s="246" t="s">
        <v>52</v>
      </c>
      <c r="C9" s="246" t="s">
        <v>34</v>
      </c>
      <c r="D9" s="246" t="s">
        <v>37</v>
      </c>
      <c r="E9" s="246" t="s">
        <v>69</v>
      </c>
      <c r="F9" s="246" t="s">
        <v>53</v>
      </c>
      <c r="G9" s="246" t="s">
        <v>54</v>
      </c>
      <c r="H9" s="246" t="s">
        <v>55</v>
      </c>
      <c r="I9" s="283" t="s">
        <v>22</v>
      </c>
      <c r="J9" s="284"/>
    </row>
    <row r="10" spans="1:10" s="2" customFormat="1" ht="15.75" x14ac:dyDescent="0.25">
      <c r="A10" s="282"/>
      <c r="B10" s="247" t="s">
        <v>70</v>
      </c>
      <c r="C10" s="247" t="s">
        <v>70</v>
      </c>
      <c r="D10" s="247" t="s">
        <v>20</v>
      </c>
      <c r="E10" s="247" t="s">
        <v>20</v>
      </c>
      <c r="F10" s="247" t="s">
        <v>56</v>
      </c>
      <c r="G10" s="247" t="s">
        <v>20</v>
      </c>
      <c r="H10" s="247" t="s">
        <v>20</v>
      </c>
      <c r="I10" s="247" t="s">
        <v>26</v>
      </c>
      <c r="J10" s="248" t="s">
        <v>27</v>
      </c>
    </row>
    <row r="11" spans="1:10" x14ac:dyDescent="0.25">
      <c r="A11" s="61" t="s">
        <v>0</v>
      </c>
      <c r="B11" s="218">
        <v>302820</v>
      </c>
      <c r="C11" s="219">
        <f>B12-B11</f>
        <v>3569</v>
      </c>
      <c r="D11" s="241">
        <v>342713</v>
      </c>
      <c r="E11" s="229">
        <f>D11/C11</f>
        <v>96.024936957130848</v>
      </c>
      <c r="F11" s="221">
        <v>26</v>
      </c>
      <c r="G11" s="233">
        <v>175584</v>
      </c>
      <c r="H11" s="233">
        <v>167129</v>
      </c>
      <c r="I11" s="233">
        <v>40060</v>
      </c>
      <c r="J11" s="237"/>
    </row>
    <row r="12" spans="1:10" x14ac:dyDescent="0.25">
      <c r="A12" s="61" t="s">
        <v>1</v>
      </c>
      <c r="B12" s="218">
        <v>306389</v>
      </c>
      <c r="C12" s="220">
        <f>B13-B12</f>
        <v>4129</v>
      </c>
      <c r="D12" s="242">
        <v>396487</v>
      </c>
      <c r="E12" s="229">
        <f t="shared" ref="E12:E28" si="0">D12/C12</f>
        <v>96.024945507386775</v>
      </c>
      <c r="F12" s="221">
        <v>29</v>
      </c>
      <c r="G12" s="233">
        <v>203134</v>
      </c>
      <c r="H12" s="233">
        <v>193353</v>
      </c>
      <c r="I12" s="233">
        <v>39400</v>
      </c>
      <c r="J12" s="237"/>
    </row>
    <row r="13" spans="1:10" x14ac:dyDescent="0.25">
      <c r="A13" s="61" t="s">
        <v>2</v>
      </c>
      <c r="B13" s="218">
        <v>310518</v>
      </c>
      <c r="C13" s="219">
        <f>B15-B13</f>
        <v>4349</v>
      </c>
      <c r="D13" s="242">
        <v>417612</v>
      </c>
      <c r="E13" s="229">
        <f>D13/C13</f>
        <v>96.024833295010353</v>
      </c>
      <c r="F13" s="221">
        <v>29</v>
      </c>
      <c r="G13" s="233">
        <v>213958</v>
      </c>
      <c r="H13" s="233">
        <v>203655</v>
      </c>
      <c r="I13" s="233">
        <v>39400</v>
      </c>
      <c r="J13" s="237"/>
    </row>
    <row r="14" spans="1:10" s="2" customFormat="1" ht="15.75" x14ac:dyDescent="0.25">
      <c r="A14" s="214" t="s">
        <v>3</v>
      </c>
      <c r="B14" s="222"/>
      <c r="C14" s="223">
        <f>SUMIF(C11:C13,"&gt;0")</f>
        <v>12047</v>
      </c>
      <c r="D14" s="243">
        <f>D13+D12+D11</f>
        <v>1156812</v>
      </c>
      <c r="E14" s="230">
        <f t="shared" si="0"/>
        <v>96.02490246534407</v>
      </c>
      <c r="F14" s="224"/>
      <c r="G14" s="234">
        <f t="shared" ref="G14:I14" si="1">G13+G12+G11</f>
        <v>592676</v>
      </c>
      <c r="H14" s="234">
        <f t="shared" si="1"/>
        <v>564137</v>
      </c>
      <c r="I14" s="234">
        <f t="shared" si="1"/>
        <v>118860</v>
      </c>
      <c r="J14" s="238">
        <f>J13+J12+J11</f>
        <v>0</v>
      </c>
    </row>
    <row r="15" spans="1:10" x14ac:dyDescent="0.25">
      <c r="A15" s="61" t="s">
        <v>4</v>
      </c>
      <c r="B15" s="218">
        <v>314867</v>
      </c>
      <c r="C15" s="219">
        <f>B16-B15</f>
        <v>4980</v>
      </c>
      <c r="D15" s="242">
        <v>478204</v>
      </c>
      <c r="E15" s="229">
        <f t="shared" si="0"/>
        <v>96.024899598393574</v>
      </c>
      <c r="F15" s="221">
        <v>33</v>
      </c>
      <c r="G15" s="233">
        <v>245001</v>
      </c>
      <c r="H15" s="233">
        <v>233203</v>
      </c>
      <c r="I15" s="233">
        <v>39400</v>
      </c>
      <c r="J15" s="237"/>
    </row>
    <row r="16" spans="1:10" x14ac:dyDescent="0.25">
      <c r="A16" s="61" t="s">
        <v>21</v>
      </c>
      <c r="B16" s="218">
        <v>319847</v>
      </c>
      <c r="C16" s="219">
        <f>B17-B16</f>
        <v>4204</v>
      </c>
      <c r="D16" s="242">
        <v>403689</v>
      </c>
      <c r="E16" s="229">
        <f t="shared" si="0"/>
        <v>96.024976213130358</v>
      </c>
      <c r="F16" s="221">
        <v>28</v>
      </c>
      <c r="G16" s="233">
        <v>206824</v>
      </c>
      <c r="H16" s="233">
        <v>196865</v>
      </c>
      <c r="I16" s="233">
        <v>39400</v>
      </c>
      <c r="J16" s="237"/>
    </row>
    <row r="17" spans="1:10" x14ac:dyDescent="0.25">
      <c r="A17" s="61" t="s">
        <v>5</v>
      </c>
      <c r="B17" s="218">
        <v>324051</v>
      </c>
      <c r="C17" s="219">
        <f>B20-B17</f>
        <v>4529</v>
      </c>
      <c r="D17" s="242">
        <v>434897</v>
      </c>
      <c r="E17" s="229">
        <f t="shared" si="0"/>
        <v>96.024950320158979</v>
      </c>
      <c r="F17" s="221">
        <v>31</v>
      </c>
      <c r="G17" s="233">
        <v>222813</v>
      </c>
      <c r="H17" s="233">
        <v>212084</v>
      </c>
      <c r="I17" s="233">
        <v>39400</v>
      </c>
      <c r="J17" s="237">
        <v>8196</v>
      </c>
    </row>
    <row r="18" spans="1:10" s="2" customFormat="1" ht="15.75" x14ac:dyDescent="0.25">
      <c r="A18" s="214" t="s">
        <v>7</v>
      </c>
      <c r="B18" s="222"/>
      <c r="C18" s="223">
        <f>SUMIF(C15:C17,"&gt;0")</f>
        <v>13713</v>
      </c>
      <c r="D18" s="243">
        <f>D17+D16+D15</f>
        <v>1316790</v>
      </c>
      <c r="E18" s="230">
        <f t="shared" si="0"/>
        <v>96.024939838109816</v>
      </c>
      <c r="F18" s="224"/>
      <c r="G18" s="234">
        <f t="shared" ref="G18:J18" si="2">G17+G16+G15</f>
        <v>674638</v>
      </c>
      <c r="H18" s="234">
        <f t="shared" si="2"/>
        <v>642152</v>
      </c>
      <c r="I18" s="234">
        <f t="shared" si="2"/>
        <v>118200</v>
      </c>
      <c r="J18" s="238">
        <f t="shared" si="2"/>
        <v>8196</v>
      </c>
    </row>
    <row r="19" spans="1:10" s="3" customFormat="1" ht="18.75" x14ac:dyDescent="0.3">
      <c r="A19" s="213" t="s">
        <v>24</v>
      </c>
      <c r="B19" s="217"/>
      <c r="C19" s="225">
        <f>C18+C14</f>
        <v>25760</v>
      </c>
      <c r="D19" s="244">
        <f>D18+D14</f>
        <v>2473602</v>
      </c>
      <c r="E19" s="231">
        <f t="shared" si="0"/>
        <v>96.024922360248453</v>
      </c>
      <c r="F19" s="226"/>
      <c r="G19" s="235">
        <f t="shared" ref="G19:J19" si="3">G18+G14</f>
        <v>1267314</v>
      </c>
      <c r="H19" s="235">
        <f t="shared" si="3"/>
        <v>1206289</v>
      </c>
      <c r="I19" s="235">
        <f t="shared" si="3"/>
        <v>237060</v>
      </c>
      <c r="J19" s="239">
        <f t="shared" si="3"/>
        <v>8196</v>
      </c>
    </row>
    <row r="20" spans="1:10" x14ac:dyDescent="0.25">
      <c r="A20" s="61" t="s">
        <v>6</v>
      </c>
      <c r="B20" s="218">
        <v>328580</v>
      </c>
      <c r="C20" s="219">
        <f>B21-B20</f>
        <v>4928</v>
      </c>
      <c r="D20" s="242">
        <v>473211</v>
      </c>
      <c r="E20" s="229">
        <f t="shared" si="0"/>
        <v>96.024959415584419</v>
      </c>
      <c r="F20" s="221">
        <v>32</v>
      </c>
      <c r="G20" s="233">
        <v>242443</v>
      </c>
      <c r="H20" s="233">
        <v>230768</v>
      </c>
      <c r="I20" s="233">
        <v>41560</v>
      </c>
      <c r="J20" s="237"/>
    </row>
    <row r="21" spans="1:10" x14ac:dyDescent="0.25">
      <c r="A21" s="61" t="s">
        <v>8</v>
      </c>
      <c r="B21" s="218">
        <v>333508</v>
      </c>
      <c r="C21" s="219">
        <f>B22-B21</f>
        <v>4705</v>
      </c>
      <c r="D21" s="242">
        <v>451797</v>
      </c>
      <c r="E21" s="229">
        <f t="shared" si="0"/>
        <v>96.024867162592983</v>
      </c>
      <c r="F21" s="221">
        <v>30</v>
      </c>
      <c r="G21" s="233">
        <v>231471.89</v>
      </c>
      <c r="H21" s="233">
        <v>220325.74</v>
      </c>
      <c r="I21" s="233">
        <v>41560</v>
      </c>
      <c r="J21" s="237"/>
    </row>
    <row r="22" spans="1:10" x14ac:dyDescent="0.25">
      <c r="A22" s="61" t="s">
        <v>9</v>
      </c>
      <c r="B22" s="218">
        <v>338213</v>
      </c>
      <c r="C22" s="219">
        <v>4392</v>
      </c>
      <c r="D22" s="242">
        <v>421741</v>
      </c>
      <c r="E22" s="229">
        <f t="shared" si="0"/>
        <v>96.024817850637518</v>
      </c>
      <c r="F22" s="221">
        <v>30</v>
      </c>
      <c r="G22" s="233">
        <v>216073.22399999999</v>
      </c>
      <c r="H22" s="233">
        <v>205668.576</v>
      </c>
      <c r="I22" s="233">
        <v>41560</v>
      </c>
      <c r="J22" s="237"/>
    </row>
    <row r="23" spans="1:10" s="2" customFormat="1" ht="15.75" x14ac:dyDescent="0.25">
      <c r="A23" s="214" t="s">
        <v>10</v>
      </c>
      <c r="B23" s="222"/>
      <c r="C23" s="223">
        <f>SUMIF(C20:C22,"&gt;0")</f>
        <v>14025</v>
      </c>
      <c r="D23" s="243">
        <f>D22+D21+D20</f>
        <v>1346749</v>
      </c>
      <c r="E23" s="230">
        <f t="shared" si="0"/>
        <v>96.024884135472377</v>
      </c>
      <c r="F23" s="224"/>
      <c r="G23" s="234">
        <f t="shared" ref="G23:J23" si="4">G22+G21+G20</f>
        <v>689988.11400000006</v>
      </c>
      <c r="H23" s="234">
        <f t="shared" si="4"/>
        <v>656762.31599999999</v>
      </c>
      <c r="I23" s="234">
        <f t="shared" si="4"/>
        <v>124680</v>
      </c>
      <c r="J23" s="238">
        <f t="shared" si="4"/>
        <v>0</v>
      </c>
    </row>
    <row r="24" spans="1:10" x14ac:dyDescent="0.25">
      <c r="A24" s="61" t="s">
        <v>11</v>
      </c>
      <c r="B24" s="218">
        <v>5476</v>
      </c>
      <c r="C24" s="219">
        <f>B25-B24</f>
        <v>4581</v>
      </c>
      <c r="D24" s="242">
        <v>439890</v>
      </c>
      <c r="E24" s="229">
        <f>D24/C24</f>
        <v>96.024885396201697</v>
      </c>
      <c r="F24" s="221">
        <v>31</v>
      </c>
      <c r="G24" s="233">
        <v>225371.46</v>
      </c>
      <c r="H24" s="233">
        <v>214519.07</v>
      </c>
      <c r="I24" s="233">
        <v>41560</v>
      </c>
      <c r="J24" s="237"/>
    </row>
    <row r="25" spans="1:10" x14ac:dyDescent="0.25">
      <c r="A25" s="61" t="s">
        <v>43</v>
      </c>
      <c r="B25" s="218">
        <v>10057</v>
      </c>
      <c r="C25" s="219">
        <f>B26-B25</f>
        <v>4404</v>
      </c>
      <c r="D25" s="242">
        <v>422894</v>
      </c>
      <c r="E25" s="229">
        <f t="shared" si="0"/>
        <v>96.024977293369659</v>
      </c>
      <c r="F25" s="221">
        <v>30</v>
      </c>
      <c r="G25" s="233">
        <v>216663.59</v>
      </c>
      <c r="H25" s="233">
        <v>206230.51</v>
      </c>
      <c r="I25" s="233">
        <v>41560</v>
      </c>
      <c r="J25" s="237"/>
    </row>
    <row r="26" spans="1:10" x14ac:dyDescent="0.25">
      <c r="A26" s="61" t="s">
        <v>13</v>
      </c>
      <c r="B26" s="218">
        <v>14461</v>
      </c>
      <c r="C26" s="219">
        <v>5335</v>
      </c>
      <c r="D26" s="242">
        <v>512292.82</v>
      </c>
      <c r="E26" s="229">
        <f t="shared" si="0"/>
        <v>96.024895970009368</v>
      </c>
      <c r="F26" s="221">
        <v>36</v>
      </c>
      <c r="G26" s="233">
        <v>262464.89</v>
      </c>
      <c r="H26" s="233">
        <v>249827.37599999999</v>
      </c>
      <c r="I26" s="233">
        <v>41560</v>
      </c>
      <c r="J26" s="237">
        <v>-55</v>
      </c>
    </row>
    <row r="27" spans="1:10" s="2" customFormat="1" ht="15.75" x14ac:dyDescent="0.25">
      <c r="A27" s="214" t="s">
        <v>28</v>
      </c>
      <c r="B27" s="222"/>
      <c r="C27" s="223">
        <f>SUMIF(C24:C26,"&gt;0")</f>
        <v>14320</v>
      </c>
      <c r="D27" s="243">
        <f>D26+D25+D24</f>
        <v>1375076.82</v>
      </c>
      <c r="E27" s="230">
        <f t="shared" si="0"/>
        <v>96.024917597765366</v>
      </c>
      <c r="F27" s="224"/>
      <c r="G27" s="234">
        <f t="shared" ref="G27:J27" si="5">G26+G25+G24</f>
        <v>704499.94</v>
      </c>
      <c r="H27" s="234">
        <f t="shared" si="5"/>
        <v>670576.95600000001</v>
      </c>
      <c r="I27" s="234">
        <f t="shared" si="5"/>
        <v>124680</v>
      </c>
      <c r="J27" s="238">
        <f t="shared" si="5"/>
        <v>-55</v>
      </c>
    </row>
    <row r="28" spans="1:10" s="3" customFormat="1" ht="18.75" x14ac:dyDescent="0.3">
      <c r="A28" s="213" t="s">
        <v>23</v>
      </c>
      <c r="B28" s="217"/>
      <c r="C28" s="225">
        <f>C27+C23</f>
        <v>28345</v>
      </c>
      <c r="D28" s="244">
        <f>D27+D23</f>
        <v>2721825.8200000003</v>
      </c>
      <c r="E28" s="231">
        <f t="shared" si="0"/>
        <v>96.024901040747935</v>
      </c>
      <c r="F28" s="226"/>
      <c r="G28" s="235">
        <f t="shared" ref="G28:J28" si="6">G27+G23</f>
        <v>1394488.054</v>
      </c>
      <c r="H28" s="235">
        <f t="shared" si="6"/>
        <v>1327339.2719999999</v>
      </c>
      <c r="I28" s="235">
        <f t="shared" si="6"/>
        <v>249360</v>
      </c>
      <c r="J28" s="239">
        <f t="shared" si="6"/>
        <v>-55</v>
      </c>
    </row>
    <row r="29" spans="1:10" s="4" customFormat="1" ht="21.75" thickBot="1" x14ac:dyDescent="0.4">
      <c r="A29" s="215" t="s">
        <v>14</v>
      </c>
      <c r="B29" s="216"/>
      <c r="C29" s="227">
        <f>C28+C19</f>
        <v>54105</v>
      </c>
      <c r="D29" s="245">
        <f>D28+D19</f>
        <v>5195427.82</v>
      </c>
      <c r="E29" s="232">
        <f>D29/C29</f>
        <v>96.024911191202293</v>
      </c>
      <c r="F29" s="228">
        <f>SUM(F11:F28)</f>
        <v>365</v>
      </c>
      <c r="G29" s="236">
        <f>G28+G19</f>
        <v>2661802.054</v>
      </c>
      <c r="H29" s="236">
        <f t="shared" ref="H29:J29" si="7">H28+H19</f>
        <v>2533628.2719999999</v>
      </c>
      <c r="I29" s="236">
        <f t="shared" si="7"/>
        <v>486420</v>
      </c>
      <c r="J29" s="240">
        <f t="shared" si="7"/>
        <v>8141</v>
      </c>
    </row>
    <row r="30" spans="1:10" x14ac:dyDescent="0.25">
      <c r="C30" s="265"/>
    </row>
    <row r="34" spans="5:5" x14ac:dyDescent="0.25">
      <c r="E34" s="266"/>
    </row>
  </sheetData>
  <mergeCells count="5">
    <mergeCell ref="A8:J8"/>
    <mergeCell ref="A9:A10"/>
    <mergeCell ref="I9:J9"/>
    <mergeCell ref="A1:J6"/>
    <mergeCell ref="A7:J7"/>
  </mergeCells>
  <pageMargins left="0" right="0" top="0" bottom="0" header="0" footer="0"/>
  <pageSetup paperSize="9" orientation="landscape" r:id="rId1"/>
  <ignoredErrors>
    <ignoredError sqref="E11:E23 E25:E28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7" workbookViewId="0">
      <selection activeCell="I29" sqref="I29"/>
    </sheetView>
  </sheetViews>
  <sheetFormatPr defaultRowHeight="15" x14ac:dyDescent="0.25"/>
  <cols>
    <col min="1" max="1" width="13.28515625" customWidth="1"/>
    <col min="2" max="4" width="21.85546875" customWidth="1"/>
    <col min="5" max="5" width="22" customWidth="1"/>
    <col min="6" max="7" width="21.85546875" customWidth="1"/>
  </cols>
  <sheetData>
    <row r="1" spans="1:7" ht="21" customHeight="1" x14ac:dyDescent="0.25">
      <c r="A1" s="269" t="s">
        <v>57</v>
      </c>
      <c r="B1" s="285"/>
      <c r="C1" s="285"/>
      <c r="D1" s="285"/>
      <c r="E1" s="285"/>
      <c r="F1" s="285"/>
      <c r="G1" s="285"/>
    </row>
    <row r="2" spans="1:7" x14ac:dyDescent="0.25">
      <c r="A2" s="285"/>
      <c r="B2" s="285"/>
      <c r="C2" s="285"/>
      <c r="D2" s="285"/>
      <c r="E2" s="285"/>
      <c r="F2" s="285"/>
      <c r="G2" s="285"/>
    </row>
    <row r="3" spans="1:7" x14ac:dyDescent="0.25">
      <c r="A3" s="285"/>
      <c r="B3" s="285"/>
      <c r="C3" s="285"/>
      <c r="D3" s="285"/>
      <c r="E3" s="285"/>
      <c r="F3" s="285"/>
      <c r="G3" s="285"/>
    </row>
    <row r="4" spans="1:7" x14ac:dyDescent="0.25">
      <c r="A4" s="285"/>
      <c r="B4" s="285"/>
      <c r="C4" s="285"/>
      <c r="D4" s="285"/>
      <c r="E4" s="285"/>
      <c r="F4" s="285"/>
      <c r="G4" s="285"/>
    </row>
    <row r="5" spans="1:7" x14ac:dyDescent="0.25">
      <c r="A5" s="285"/>
      <c r="B5" s="285"/>
      <c r="C5" s="285"/>
      <c r="D5" s="285"/>
      <c r="E5" s="285"/>
      <c r="F5" s="285"/>
      <c r="G5" s="285"/>
    </row>
    <row r="6" spans="1:7" ht="14.25" customHeight="1" thickBot="1" x14ac:dyDescent="0.3">
      <c r="A6" s="286"/>
      <c r="B6" s="286"/>
      <c r="C6" s="286"/>
      <c r="D6" s="286"/>
      <c r="E6" s="286"/>
      <c r="F6" s="286"/>
      <c r="G6" s="286"/>
    </row>
    <row r="7" spans="1:7" ht="15.75" thickBot="1" x14ac:dyDescent="0.3">
      <c r="A7" s="52"/>
      <c r="B7" s="53"/>
      <c r="C7" s="53"/>
      <c r="D7" s="53"/>
      <c r="E7" s="53"/>
      <c r="F7" s="53"/>
      <c r="G7" s="121"/>
    </row>
    <row r="8" spans="1:7" s="45" customFormat="1" ht="127.5" customHeight="1" thickBot="1" x14ac:dyDescent="1.4">
      <c r="A8" s="272" t="s">
        <v>62</v>
      </c>
      <c r="B8" s="273"/>
      <c r="C8" s="273"/>
      <c r="D8" s="273"/>
      <c r="E8" s="273"/>
      <c r="F8" s="273"/>
      <c r="G8" s="275"/>
    </row>
    <row r="9" spans="1:7" s="50" customFormat="1" ht="26.25" x14ac:dyDescent="0.4">
      <c r="A9" s="290">
        <v>2015</v>
      </c>
      <c r="B9" s="108" t="s">
        <v>35</v>
      </c>
      <c r="C9" s="109" t="s">
        <v>36</v>
      </c>
      <c r="D9" s="110" t="s">
        <v>58</v>
      </c>
      <c r="E9" s="288" t="s">
        <v>37</v>
      </c>
      <c r="F9" s="289"/>
      <c r="G9" s="111" t="s">
        <v>60</v>
      </c>
    </row>
    <row r="10" spans="1:7" ht="15.75" thickBot="1" x14ac:dyDescent="0.3">
      <c r="A10" s="291"/>
      <c r="B10" s="112" t="s">
        <v>59</v>
      </c>
      <c r="C10" s="113" t="s">
        <v>59</v>
      </c>
      <c r="D10" s="113" t="s">
        <v>59</v>
      </c>
      <c r="E10" s="112" t="s">
        <v>58</v>
      </c>
      <c r="F10" s="114" t="s">
        <v>63</v>
      </c>
      <c r="G10" s="115" t="s">
        <v>61</v>
      </c>
    </row>
    <row r="11" spans="1:7" ht="15" customHeight="1" x14ac:dyDescent="0.25">
      <c r="A11" s="102" t="s">
        <v>0</v>
      </c>
      <c r="B11" s="38">
        <v>30138</v>
      </c>
      <c r="C11" s="81">
        <v>42700</v>
      </c>
      <c r="D11" s="16">
        <f>C11+B11</f>
        <v>72838</v>
      </c>
      <c r="E11" s="91">
        <v>198638.79</v>
      </c>
      <c r="F11" s="92">
        <f>E11/D11</f>
        <v>2.7271313050880037</v>
      </c>
      <c r="G11" s="97">
        <v>234</v>
      </c>
    </row>
    <row r="12" spans="1:7" ht="15" customHeight="1" x14ac:dyDescent="0.25">
      <c r="A12" s="103" t="s">
        <v>1</v>
      </c>
      <c r="B12" s="39">
        <v>27217</v>
      </c>
      <c r="C12" s="80">
        <v>36633</v>
      </c>
      <c r="D12" s="5">
        <f t="shared" ref="D12:D26" si="0">C12+B12</f>
        <v>63850</v>
      </c>
      <c r="E12" s="39">
        <v>179911.71</v>
      </c>
      <c r="F12" s="93">
        <f t="shared" ref="F12:F29" si="1">E12/D12</f>
        <v>2.8177245105716522</v>
      </c>
      <c r="G12" s="98">
        <v>229</v>
      </c>
    </row>
    <row r="13" spans="1:7" ht="15.75" thickBot="1" x14ac:dyDescent="0.3">
      <c r="A13" s="104" t="s">
        <v>2</v>
      </c>
      <c r="B13" s="85">
        <v>28153</v>
      </c>
      <c r="C13" s="86">
        <v>39533</v>
      </c>
      <c r="D13" s="87">
        <f t="shared" si="0"/>
        <v>67686</v>
      </c>
      <c r="E13" s="85">
        <v>186206.51</v>
      </c>
      <c r="F13" s="96">
        <f t="shared" si="1"/>
        <v>2.7510343350175814</v>
      </c>
      <c r="G13" s="99">
        <v>226</v>
      </c>
    </row>
    <row r="14" spans="1:7" s="2" customFormat="1" ht="16.5" thickBot="1" x14ac:dyDescent="0.3">
      <c r="A14" s="105" t="s">
        <v>3</v>
      </c>
      <c r="B14" s="88">
        <f>B13+B12+B11</f>
        <v>85508</v>
      </c>
      <c r="C14" s="89">
        <f>C13+C12+C11</f>
        <v>118866</v>
      </c>
      <c r="D14" s="90">
        <f>D13+D12+D11</f>
        <v>204374</v>
      </c>
      <c r="E14" s="88">
        <f t="shared" ref="E14" si="2">E13+E12+E11</f>
        <v>564757.01</v>
      </c>
      <c r="F14" s="94">
        <f t="shared" si="1"/>
        <v>2.7633505729691645</v>
      </c>
      <c r="G14" s="100">
        <f>(G13+G12+G11)/3</f>
        <v>229.66666666666666</v>
      </c>
    </row>
    <row r="15" spans="1:7" x14ac:dyDescent="0.25">
      <c r="A15" s="102" t="s">
        <v>4</v>
      </c>
      <c r="B15" s="38">
        <v>25323</v>
      </c>
      <c r="C15" s="81">
        <v>36718</v>
      </c>
      <c r="D15" s="16">
        <f t="shared" si="0"/>
        <v>62041</v>
      </c>
      <c r="E15" s="38">
        <v>173444.77</v>
      </c>
      <c r="F15" s="92">
        <f t="shared" si="1"/>
        <v>2.7956475556486837</v>
      </c>
      <c r="G15" s="97">
        <v>201</v>
      </c>
    </row>
    <row r="16" spans="1:7" x14ac:dyDescent="0.25">
      <c r="A16" s="103" t="s">
        <v>21</v>
      </c>
      <c r="B16" s="39">
        <v>21355</v>
      </c>
      <c r="C16" s="80">
        <v>37480</v>
      </c>
      <c r="D16" s="5">
        <f t="shared" si="0"/>
        <v>58835</v>
      </c>
      <c r="E16" s="39">
        <v>162560.18</v>
      </c>
      <c r="F16" s="93">
        <f t="shared" si="1"/>
        <v>2.762984278065777</v>
      </c>
      <c r="G16" s="98">
        <v>205</v>
      </c>
    </row>
    <row r="17" spans="1:7" ht="15.75" thickBot="1" x14ac:dyDescent="0.3">
      <c r="A17" s="104" t="s">
        <v>5</v>
      </c>
      <c r="B17" s="85">
        <v>25698</v>
      </c>
      <c r="C17" s="86">
        <v>32033</v>
      </c>
      <c r="D17" s="87">
        <f t="shared" si="0"/>
        <v>57731</v>
      </c>
      <c r="E17" s="85">
        <v>160740.48000000001</v>
      </c>
      <c r="F17" s="96">
        <f t="shared" si="1"/>
        <v>2.7843009821413109</v>
      </c>
      <c r="G17" s="99">
        <v>196</v>
      </c>
    </row>
    <row r="18" spans="1:7" s="2" customFormat="1" ht="16.5" thickBot="1" x14ac:dyDescent="0.3">
      <c r="A18" s="105" t="s">
        <v>7</v>
      </c>
      <c r="B18" s="88">
        <f>B17+B16+B15</f>
        <v>72376</v>
      </c>
      <c r="C18" s="89">
        <f>C17+C16+C15</f>
        <v>106231</v>
      </c>
      <c r="D18" s="90">
        <f>D17+D16+D15</f>
        <v>178607</v>
      </c>
      <c r="E18" s="88">
        <f>E17+E16+E15</f>
        <v>496745.43000000005</v>
      </c>
      <c r="F18" s="94">
        <f t="shared" si="1"/>
        <v>2.7812203888985318</v>
      </c>
      <c r="G18" s="100">
        <f>(G17+G16+G15)/3</f>
        <v>200.66666666666666</v>
      </c>
    </row>
    <row r="19" spans="1:7" s="3" customFormat="1" ht="19.5" thickBot="1" x14ac:dyDescent="0.35">
      <c r="A19" s="106" t="s">
        <v>24</v>
      </c>
      <c r="B19" s="82">
        <f t="shared" ref="B19:E19" si="3">B18+B14</f>
        <v>157884</v>
      </c>
      <c r="C19" s="83">
        <f t="shared" si="3"/>
        <v>225097</v>
      </c>
      <c r="D19" s="84">
        <f t="shared" si="3"/>
        <v>382981</v>
      </c>
      <c r="E19" s="82">
        <f t="shared" si="3"/>
        <v>1061502.44</v>
      </c>
      <c r="F19" s="95">
        <f t="shared" si="1"/>
        <v>2.7716843394319821</v>
      </c>
      <c r="G19" s="101">
        <f>(G18+G14)/2</f>
        <v>215.16666666666666</v>
      </c>
    </row>
    <row r="20" spans="1:7" ht="15" customHeight="1" x14ac:dyDescent="0.25">
      <c r="A20" s="102" t="s">
        <v>6</v>
      </c>
      <c r="B20" s="38">
        <v>25151</v>
      </c>
      <c r="C20" s="81">
        <v>33316</v>
      </c>
      <c r="D20" s="16">
        <f t="shared" si="0"/>
        <v>58467</v>
      </c>
      <c r="E20" s="38">
        <v>161520.94</v>
      </c>
      <c r="F20" s="92">
        <f t="shared" si="1"/>
        <v>2.7626000992012587</v>
      </c>
      <c r="G20" s="97">
        <v>188</v>
      </c>
    </row>
    <row r="21" spans="1:7" ht="15" customHeight="1" x14ac:dyDescent="0.25">
      <c r="A21" s="103" t="s">
        <v>8</v>
      </c>
      <c r="B21" s="39">
        <v>24341</v>
      </c>
      <c r="C21" s="80">
        <v>35293</v>
      </c>
      <c r="D21" s="5">
        <f t="shared" si="0"/>
        <v>59634</v>
      </c>
      <c r="E21" s="39">
        <v>165388.15</v>
      </c>
      <c r="F21" s="93">
        <f t="shared" si="1"/>
        <v>2.77338682630714</v>
      </c>
      <c r="G21" s="98">
        <v>193</v>
      </c>
    </row>
    <row r="22" spans="1:7" ht="15" customHeight="1" thickBot="1" x14ac:dyDescent="0.3">
      <c r="A22" s="104" t="s">
        <v>9</v>
      </c>
      <c r="B22" s="85">
        <v>24745</v>
      </c>
      <c r="C22" s="86">
        <v>34836</v>
      </c>
      <c r="D22" s="87">
        <f t="shared" si="0"/>
        <v>59581</v>
      </c>
      <c r="E22" s="85">
        <v>166701.53</v>
      </c>
      <c r="F22" s="96">
        <f t="shared" si="1"/>
        <v>2.7978974840972795</v>
      </c>
      <c r="G22" s="99">
        <v>220</v>
      </c>
    </row>
    <row r="23" spans="1:7" s="2" customFormat="1" ht="16.5" thickBot="1" x14ac:dyDescent="0.3">
      <c r="A23" s="105" t="s">
        <v>10</v>
      </c>
      <c r="B23" s="88">
        <f t="shared" ref="B23:E23" si="4">B22+B21+B20</f>
        <v>74237</v>
      </c>
      <c r="C23" s="89">
        <f t="shared" si="4"/>
        <v>103445</v>
      </c>
      <c r="D23" s="90">
        <f>D22+D21+D20</f>
        <v>177682</v>
      </c>
      <c r="E23" s="88">
        <f t="shared" si="4"/>
        <v>493610.62</v>
      </c>
      <c r="F23" s="94">
        <f t="shared" si="1"/>
        <v>2.7780564153937934</v>
      </c>
      <c r="G23" s="100">
        <f>(G22+G21+G20)/3</f>
        <v>200.33333333333334</v>
      </c>
    </row>
    <row r="24" spans="1:7" x14ac:dyDescent="0.25">
      <c r="A24" s="102" t="s">
        <v>11</v>
      </c>
      <c r="B24" s="38">
        <v>30259</v>
      </c>
      <c r="C24" s="81">
        <v>41681</v>
      </c>
      <c r="D24" s="16">
        <f t="shared" si="0"/>
        <v>71940</v>
      </c>
      <c r="E24" s="38">
        <v>192782.21</v>
      </c>
      <c r="F24" s="92">
        <f t="shared" si="1"/>
        <v>2.6797638309702529</v>
      </c>
      <c r="G24" s="97">
        <v>227</v>
      </c>
    </row>
    <row r="25" spans="1:7" x14ac:dyDescent="0.25">
      <c r="A25" s="103" t="s">
        <v>12</v>
      </c>
      <c r="B25" s="39">
        <v>30629</v>
      </c>
      <c r="C25" s="80">
        <v>42744</v>
      </c>
      <c r="D25" s="5">
        <f t="shared" si="0"/>
        <v>73373</v>
      </c>
      <c r="E25" s="39">
        <v>198784.02</v>
      </c>
      <c r="F25" s="92">
        <f t="shared" si="1"/>
        <v>2.7092257369877202</v>
      </c>
      <c r="G25" s="98">
        <v>235</v>
      </c>
    </row>
    <row r="26" spans="1:7" ht="15.75" thickBot="1" x14ac:dyDescent="0.3">
      <c r="A26" s="104" t="s">
        <v>13</v>
      </c>
      <c r="B26" s="85">
        <v>30611</v>
      </c>
      <c r="C26" s="86">
        <v>44803</v>
      </c>
      <c r="D26" s="87">
        <f t="shared" si="0"/>
        <v>75414</v>
      </c>
      <c r="E26" s="85">
        <v>203559.91</v>
      </c>
      <c r="F26" s="92">
        <f t="shared" si="1"/>
        <v>2.6992323706473598</v>
      </c>
      <c r="G26" s="99">
        <v>242</v>
      </c>
    </row>
    <row r="27" spans="1:7" s="2" customFormat="1" ht="16.5" thickBot="1" x14ac:dyDescent="0.3">
      <c r="A27" s="105" t="s">
        <v>28</v>
      </c>
      <c r="B27" s="88">
        <f t="shared" ref="B27:E27" si="5">B26+B25+B24</f>
        <v>91499</v>
      </c>
      <c r="C27" s="89">
        <f t="shared" si="5"/>
        <v>129228</v>
      </c>
      <c r="D27" s="90">
        <f>D26+D25+D24</f>
        <v>220727</v>
      </c>
      <c r="E27" s="88">
        <f t="shared" si="5"/>
        <v>595126.14</v>
      </c>
      <c r="F27" s="94">
        <f t="shared" si="1"/>
        <v>2.6962090727459715</v>
      </c>
      <c r="G27" s="100">
        <f>(G26+G25+G24)/3</f>
        <v>234.66666666666666</v>
      </c>
    </row>
    <row r="28" spans="1:7" s="3" customFormat="1" ht="19.5" thickBot="1" x14ac:dyDescent="0.35">
      <c r="A28" s="106" t="s">
        <v>23</v>
      </c>
      <c r="B28" s="82">
        <f t="shared" ref="B28:E28" si="6">B27+B23</f>
        <v>165736</v>
      </c>
      <c r="C28" s="83">
        <f t="shared" si="6"/>
        <v>232673</v>
      </c>
      <c r="D28" s="84">
        <f t="shared" si="6"/>
        <v>398409</v>
      </c>
      <c r="E28" s="82">
        <f t="shared" si="6"/>
        <v>1088736.76</v>
      </c>
      <c r="F28" s="95">
        <f t="shared" si="1"/>
        <v>2.7327112590328029</v>
      </c>
      <c r="G28" s="101">
        <f>(G27+G23)/2</f>
        <v>217.5</v>
      </c>
    </row>
    <row r="29" spans="1:7" s="4" customFormat="1" ht="21.75" thickBot="1" x14ac:dyDescent="0.4">
      <c r="A29" s="107" t="s">
        <v>14</v>
      </c>
      <c r="B29" s="116">
        <f>B28+B19</f>
        <v>323620</v>
      </c>
      <c r="C29" s="117">
        <f>C28+C19</f>
        <v>457770</v>
      </c>
      <c r="D29" s="118">
        <f>D28+D19</f>
        <v>781390</v>
      </c>
      <c r="E29" s="116">
        <f>E28+E19</f>
        <v>2150239.2000000002</v>
      </c>
      <c r="F29" s="119">
        <f t="shared" si="1"/>
        <v>2.7518130511012431</v>
      </c>
      <c r="G29" s="120">
        <f>(G28+G19)/2</f>
        <v>216.33333333333331</v>
      </c>
    </row>
  </sheetData>
  <mergeCells count="4">
    <mergeCell ref="E9:F9"/>
    <mergeCell ref="A1:G6"/>
    <mergeCell ref="A8:G8"/>
    <mergeCell ref="A9:A10"/>
  </mergeCells>
  <pageMargins left="0" right="0" top="0" bottom="0" header="0" footer="0"/>
  <pageSetup paperSize="9" orientation="landscape" r:id="rId1"/>
  <ignoredErrors>
    <ignoredError sqref="D23 D14" formula="1"/>
    <ignoredError sqref="F13:F2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2" workbookViewId="0">
      <selection activeCell="I20" sqref="I20:I25"/>
    </sheetView>
  </sheetViews>
  <sheetFormatPr defaultRowHeight="15" x14ac:dyDescent="0.25"/>
  <cols>
    <col min="1" max="1" width="11.42578125" customWidth="1"/>
    <col min="2" max="2" width="15.7109375" customWidth="1"/>
    <col min="3" max="3" width="15.140625" customWidth="1"/>
    <col min="4" max="4" width="13.5703125" customWidth="1"/>
    <col min="5" max="5" width="15.140625" customWidth="1"/>
    <col min="6" max="6" width="13.5703125" customWidth="1"/>
    <col min="7" max="7" width="15.140625" customWidth="1"/>
    <col min="8" max="8" width="13.5703125" customWidth="1"/>
    <col min="9" max="9" width="15.140625" customWidth="1"/>
    <col min="10" max="10" width="16.140625" customWidth="1"/>
  </cols>
  <sheetData>
    <row r="1" spans="1:13" ht="21" customHeight="1" x14ac:dyDescent="0.25">
      <c r="A1" s="269" t="s">
        <v>57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3" x14ac:dyDescent="0.25">
      <c r="A2" s="285"/>
      <c r="B2" s="285"/>
      <c r="C2" s="285"/>
      <c r="D2" s="285"/>
      <c r="E2" s="285"/>
      <c r="F2" s="285"/>
      <c r="G2" s="285"/>
      <c r="H2" s="285"/>
      <c r="I2" s="285"/>
      <c r="J2" s="285"/>
    </row>
    <row r="3" spans="1:13" x14ac:dyDescent="0.25">
      <c r="A3" s="285"/>
      <c r="B3" s="285"/>
      <c r="C3" s="285"/>
      <c r="D3" s="285"/>
      <c r="E3" s="285"/>
      <c r="F3" s="285"/>
      <c r="G3" s="285"/>
      <c r="H3" s="285"/>
      <c r="I3" s="285"/>
      <c r="J3" s="285"/>
    </row>
    <row r="4" spans="1:13" x14ac:dyDescent="0.25">
      <c r="A4" s="285"/>
      <c r="B4" s="285"/>
      <c r="C4" s="285"/>
      <c r="D4" s="285"/>
      <c r="E4" s="285"/>
      <c r="F4" s="285"/>
      <c r="G4" s="285"/>
      <c r="H4" s="285"/>
      <c r="I4" s="285"/>
      <c r="J4" s="285"/>
    </row>
    <row r="5" spans="1:13" x14ac:dyDescent="0.25">
      <c r="A5" s="285"/>
      <c r="B5" s="285"/>
      <c r="C5" s="285"/>
      <c r="D5" s="285"/>
      <c r="E5" s="285"/>
      <c r="F5" s="285"/>
      <c r="G5" s="285"/>
      <c r="H5" s="285"/>
      <c r="I5" s="285"/>
      <c r="J5" s="285"/>
    </row>
    <row r="6" spans="1:13" ht="14.25" customHeight="1" thickBot="1" x14ac:dyDescent="0.3">
      <c r="A6" s="286"/>
      <c r="B6" s="286"/>
      <c r="C6" s="286"/>
      <c r="D6" s="286"/>
      <c r="E6" s="286"/>
      <c r="F6" s="286"/>
      <c r="G6" s="286"/>
      <c r="H6" s="286"/>
      <c r="I6" s="286"/>
      <c r="J6" s="286"/>
    </row>
    <row r="7" spans="1:13" ht="15.75" thickBot="1" x14ac:dyDescent="0.3">
      <c r="A7" s="77"/>
      <c r="B7" s="78"/>
      <c r="C7" s="78"/>
      <c r="D7" s="78"/>
      <c r="E7" s="78"/>
      <c r="F7" s="78"/>
      <c r="G7" s="78"/>
      <c r="H7" s="78"/>
      <c r="I7" s="78"/>
      <c r="J7" s="79"/>
    </row>
    <row r="8" spans="1:13" s="45" customFormat="1" ht="93" thickBot="1" x14ac:dyDescent="1.4">
      <c r="A8" s="300" t="s">
        <v>29</v>
      </c>
      <c r="B8" s="301"/>
      <c r="C8" s="301"/>
      <c r="D8" s="301"/>
      <c r="E8" s="301"/>
      <c r="F8" s="301"/>
      <c r="G8" s="301"/>
      <c r="H8" s="301"/>
      <c r="I8" s="301"/>
      <c r="J8" s="302"/>
    </row>
    <row r="9" spans="1:13" s="50" customFormat="1" ht="26.25" x14ac:dyDescent="0.4">
      <c r="A9" s="298">
        <v>2015</v>
      </c>
      <c r="B9" s="294" t="s">
        <v>15</v>
      </c>
      <c r="C9" s="295"/>
      <c r="D9" s="296" t="s">
        <v>16</v>
      </c>
      <c r="E9" s="297"/>
      <c r="F9" s="296" t="s">
        <v>25</v>
      </c>
      <c r="G9" s="297"/>
      <c r="H9" s="296" t="s">
        <v>22</v>
      </c>
      <c r="I9" s="297"/>
      <c r="J9" s="49" t="s">
        <v>19</v>
      </c>
    </row>
    <row r="10" spans="1:13" ht="18" thickBot="1" x14ac:dyDescent="0.3">
      <c r="A10" s="299"/>
      <c r="B10" s="17" t="s">
        <v>71</v>
      </c>
      <c r="C10" s="25" t="s">
        <v>17</v>
      </c>
      <c r="D10" s="1" t="s">
        <v>18</v>
      </c>
      <c r="E10" s="18" t="s">
        <v>17</v>
      </c>
      <c r="F10" s="1" t="s">
        <v>18</v>
      </c>
      <c r="G10" s="18" t="s">
        <v>17</v>
      </c>
      <c r="H10" s="1" t="s">
        <v>26</v>
      </c>
      <c r="I10" s="18" t="s">
        <v>27</v>
      </c>
      <c r="J10" s="32" t="s">
        <v>20</v>
      </c>
    </row>
    <row r="11" spans="1:13" ht="15" customHeight="1" x14ac:dyDescent="0.25">
      <c r="A11" s="14" t="s">
        <v>0</v>
      </c>
      <c r="B11" s="15">
        <f>'Elektrická enerie'!D11</f>
        <v>72838</v>
      </c>
      <c r="C11" s="26">
        <f>'Elektrická enerie'!E11</f>
        <v>198638.79</v>
      </c>
      <c r="D11" s="38">
        <f>Plyn!B11</f>
        <v>51269</v>
      </c>
      <c r="E11" s="16">
        <f>Plyn!D11</f>
        <v>537421.26</v>
      </c>
      <c r="F11" s="38">
        <f>Voda!C11</f>
        <v>3569</v>
      </c>
      <c r="G11" s="16">
        <f>Voda!D11</f>
        <v>342713</v>
      </c>
      <c r="H11" s="38">
        <f>Voda!I11</f>
        <v>40060</v>
      </c>
      <c r="I11" s="303" t="s">
        <v>32</v>
      </c>
      <c r="J11" s="56">
        <f t="shared" ref="J11:J18" si="0">G11+E11+C11+H11</f>
        <v>1118833.05</v>
      </c>
    </row>
    <row r="12" spans="1:13" ht="15" customHeight="1" x14ac:dyDescent="0.25">
      <c r="A12" s="11" t="s">
        <v>1</v>
      </c>
      <c r="B12" s="8">
        <f>'Elektrická enerie'!D12</f>
        <v>63850</v>
      </c>
      <c r="C12" s="27">
        <f>'Elektrická enerie'!E12</f>
        <v>179911.71</v>
      </c>
      <c r="D12" s="39">
        <f>Plyn!B12</f>
        <v>49163</v>
      </c>
      <c r="E12" s="5">
        <f>Plyn!D12</f>
        <v>517601.39</v>
      </c>
      <c r="F12" s="39">
        <f>Voda!C12</f>
        <v>4129</v>
      </c>
      <c r="G12" s="5">
        <f>Voda!D12</f>
        <v>396487</v>
      </c>
      <c r="H12" s="39">
        <f>Voda!I12</f>
        <v>39400</v>
      </c>
      <c r="I12" s="303"/>
      <c r="J12" s="34">
        <f t="shared" si="0"/>
        <v>1133400.1000000001</v>
      </c>
    </row>
    <row r="13" spans="1:13" x14ac:dyDescent="0.25">
      <c r="A13" s="11" t="s">
        <v>2</v>
      </c>
      <c r="B13" s="8">
        <f>'Elektrická enerie'!D13</f>
        <v>67686</v>
      </c>
      <c r="C13" s="27">
        <f>'Elektrická enerie'!E13</f>
        <v>186206.51</v>
      </c>
      <c r="D13" s="39">
        <f>Plyn!B13</f>
        <v>46119</v>
      </c>
      <c r="E13" s="5">
        <f>Plyn!D13</f>
        <v>488691.49</v>
      </c>
      <c r="F13" s="39">
        <f>SUMIF(Voda!C13,"&gt;0")</f>
        <v>4349</v>
      </c>
      <c r="G13" s="5">
        <f>Voda!D13</f>
        <v>417612</v>
      </c>
      <c r="H13" s="39">
        <f>Voda!I13</f>
        <v>39400</v>
      </c>
      <c r="I13" s="303"/>
      <c r="J13" s="34">
        <f t="shared" si="0"/>
        <v>1131910</v>
      </c>
    </row>
    <row r="14" spans="1:13" s="2" customFormat="1" ht="15.75" x14ac:dyDescent="0.25">
      <c r="A14" s="12" t="s">
        <v>3</v>
      </c>
      <c r="B14" s="9">
        <f t="shared" ref="B14:H14" si="1">B13+B12+B11</f>
        <v>204374</v>
      </c>
      <c r="C14" s="28">
        <f>C13+C12+C11</f>
        <v>564757.01</v>
      </c>
      <c r="D14" s="40">
        <f t="shared" si="1"/>
        <v>146551</v>
      </c>
      <c r="E14" s="6">
        <f t="shared" si="1"/>
        <v>1543714.1400000001</v>
      </c>
      <c r="F14" s="40">
        <f t="shared" si="1"/>
        <v>12047</v>
      </c>
      <c r="G14" s="6">
        <f t="shared" si="1"/>
        <v>1156812</v>
      </c>
      <c r="H14" s="40">
        <f t="shared" si="1"/>
        <v>118860</v>
      </c>
      <c r="I14" s="303"/>
      <c r="J14" s="35">
        <f t="shared" si="0"/>
        <v>3384143.1500000004</v>
      </c>
    </row>
    <row r="15" spans="1:13" x14ac:dyDescent="0.25">
      <c r="A15" s="11" t="s">
        <v>4</v>
      </c>
      <c r="B15" s="8">
        <f>'Elektrická enerie'!D15</f>
        <v>62041</v>
      </c>
      <c r="C15" s="27">
        <f>'Elektrická enerie'!E15</f>
        <v>173444.77</v>
      </c>
      <c r="D15" s="39">
        <f>Plyn!B15</f>
        <v>31959</v>
      </c>
      <c r="E15" s="5">
        <f>Plyn!D15</f>
        <v>355131.56</v>
      </c>
      <c r="F15" s="39">
        <f>SUMIF(Voda!C15,"&gt;0")</f>
        <v>4980</v>
      </c>
      <c r="G15" s="5">
        <f>Voda!D15</f>
        <v>478204</v>
      </c>
      <c r="H15" s="39">
        <f>Voda!I15</f>
        <v>39400</v>
      </c>
      <c r="I15" s="303"/>
      <c r="J15" s="34">
        <f t="shared" si="0"/>
        <v>1046180.3300000001</v>
      </c>
    </row>
    <row r="16" spans="1:13" x14ac:dyDescent="0.25">
      <c r="A16" s="11" t="s">
        <v>21</v>
      </c>
      <c r="B16" s="8">
        <f>'Elektrická enerie'!D16</f>
        <v>58835</v>
      </c>
      <c r="C16" s="27">
        <f>'Elektrická enerie'!E16</f>
        <v>162560.18</v>
      </c>
      <c r="D16" s="39">
        <f>Plyn!B16</f>
        <v>17942</v>
      </c>
      <c r="E16" s="5">
        <f>Plyn!D16</f>
        <v>223388.93</v>
      </c>
      <c r="F16" s="39">
        <f>SUMIF(Voda!C16,"&gt;0")</f>
        <v>4204</v>
      </c>
      <c r="G16" s="5">
        <f>Voda!D16</f>
        <v>403689</v>
      </c>
      <c r="H16" s="39">
        <f>Voda!I16</f>
        <v>39400</v>
      </c>
      <c r="I16" s="303"/>
      <c r="J16" s="34">
        <f t="shared" si="0"/>
        <v>829038.10999999987</v>
      </c>
      <c r="M16" s="262"/>
    </row>
    <row r="17" spans="1:10" x14ac:dyDescent="0.25">
      <c r="A17" s="11" t="s">
        <v>5</v>
      </c>
      <c r="B17" s="8">
        <f>'Elektrická enerie'!D17</f>
        <v>57731</v>
      </c>
      <c r="C17" s="27">
        <f>'Elektrická enerie'!E17</f>
        <v>160740.48000000001</v>
      </c>
      <c r="D17" s="39">
        <f>Plyn!B17</f>
        <v>12498</v>
      </c>
      <c r="E17" s="5">
        <f>Plyn!D17</f>
        <v>171602.44</v>
      </c>
      <c r="F17" s="39">
        <f>SUMIF(Voda!C17,"&gt;0")</f>
        <v>4529</v>
      </c>
      <c r="G17" s="5">
        <f>Voda!D17</f>
        <v>434897</v>
      </c>
      <c r="H17" s="39">
        <f>Voda!I17</f>
        <v>39400</v>
      </c>
      <c r="I17" s="306">
        <v>4468</v>
      </c>
      <c r="J17" s="34">
        <f t="shared" si="0"/>
        <v>806639.91999999993</v>
      </c>
    </row>
    <row r="18" spans="1:10" s="2" customFormat="1" ht="15.75" x14ac:dyDescent="0.25">
      <c r="A18" s="12" t="s">
        <v>7</v>
      </c>
      <c r="B18" s="9">
        <f>B17+B16+B15</f>
        <v>178607</v>
      </c>
      <c r="C18" s="28">
        <f>C17+C16+C15</f>
        <v>496745.43000000005</v>
      </c>
      <c r="D18" s="40">
        <f t="shared" ref="D18" si="2">D17+D16+D15</f>
        <v>62399</v>
      </c>
      <c r="E18" s="6">
        <f>E17+E16+E15</f>
        <v>750122.92999999993</v>
      </c>
      <c r="F18" s="40">
        <f>F17+F16+F15</f>
        <v>13713</v>
      </c>
      <c r="G18" s="6">
        <f>G17+G16+G15</f>
        <v>1316790</v>
      </c>
      <c r="H18" s="40">
        <f>H17+H16+H15</f>
        <v>118200</v>
      </c>
      <c r="I18" s="306"/>
      <c r="J18" s="57">
        <f t="shared" si="0"/>
        <v>2681858.36</v>
      </c>
    </row>
    <row r="19" spans="1:10" s="3" customFormat="1" ht="18.75" x14ac:dyDescent="0.3">
      <c r="A19" s="13" t="s">
        <v>24</v>
      </c>
      <c r="B19" s="10">
        <f t="shared" ref="B19:H19" si="3">B18+B14</f>
        <v>382981</v>
      </c>
      <c r="C19" s="29">
        <f t="shared" si="3"/>
        <v>1061502.44</v>
      </c>
      <c r="D19" s="41">
        <f t="shared" si="3"/>
        <v>208950</v>
      </c>
      <c r="E19" s="7">
        <f t="shared" si="3"/>
        <v>2293837.0700000003</v>
      </c>
      <c r="F19" s="41">
        <f t="shared" si="3"/>
        <v>25760</v>
      </c>
      <c r="G19" s="7">
        <f t="shared" si="3"/>
        <v>2473602</v>
      </c>
      <c r="H19" s="10">
        <f t="shared" si="3"/>
        <v>237060</v>
      </c>
      <c r="I19" s="29">
        <f>Voda!J19</f>
        <v>8196</v>
      </c>
      <c r="J19" s="36">
        <f>G19+E19+C19+H19+I19</f>
        <v>6074197.5099999998</v>
      </c>
    </row>
    <row r="20" spans="1:10" ht="15" customHeight="1" x14ac:dyDescent="0.25">
      <c r="A20" s="11" t="s">
        <v>6</v>
      </c>
      <c r="B20" s="8">
        <f>'Elektrická enerie'!D20</f>
        <v>58467</v>
      </c>
      <c r="C20" s="27">
        <f>'Elektrická enerie'!E20</f>
        <v>161520.94</v>
      </c>
      <c r="D20" s="39">
        <f>Plyn!B20</f>
        <v>11077</v>
      </c>
      <c r="E20" s="5">
        <f>Plyn!D20</f>
        <v>157833.43</v>
      </c>
      <c r="F20" s="39">
        <f>SUMIF(Voda!C20,"&gt;0")</f>
        <v>4928</v>
      </c>
      <c r="G20" s="5">
        <f>Voda!D20</f>
        <v>473211</v>
      </c>
      <c r="H20" s="54">
        <f>Voda!I20</f>
        <v>41560</v>
      </c>
      <c r="I20" s="304" t="s">
        <v>33</v>
      </c>
      <c r="J20" s="33">
        <f t="shared" ref="J20:J26" si="4">G20+E20+C20+H20</f>
        <v>834125.36999999988</v>
      </c>
    </row>
    <row r="21" spans="1:10" ht="15" customHeight="1" x14ac:dyDescent="0.25">
      <c r="A21" s="11" t="s">
        <v>8</v>
      </c>
      <c r="B21" s="8">
        <f>'Elektrická enerie'!D21</f>
        <v>59634</v>
      </c>
      <c r="C21" s="27">
        <f>'Elektrická enerie'!E21</f>
        <v>165388.15</v>
      </c>
      <c r="D21" s="39">
        <f>Plyn!B21</f>
        <v>9007</v>
      </c>
      <c r="E21" s="5">
        <f>Plyn!D21</f>
        <v>138313.82999999999</v>
      </c>
      <c r="F21" s="39">
        <f>SUMIF(Voda!C21,"&gt;0")</f>
        <v>4705</v>
      </c>
      <c r="G21" s="5">
        <f>Voda!D21</f>
        <v>451797</v>
      </c>
      <c r="H21" s="54">
        <f>Voda!I21</f>
        <v>41560</v>
      </c>
      <c r="I21" s="305"/>
      <c r="J21" s="34">
        <f t="shared" si="4"/>
        <v>797058.98</v>
      </c>
    </row>
    <row r="22" spans="1:10" ht="15" customHeight="1" x14ac:dyDescent="0.25">
      <c r="A22" s="11" t="s">
        <v>9</v>
      </c>
      <c r="B22" s="8">
        <f>'Elektrická enerie'!D22</f>
        <v>59581</v>
      </c>
      <c r="C22" s="27">
        <f>'Elektrická enerie'!E22</f>
        <v>166701.53</v>
      </c>
      <c r="D22" s="39">
        <f>Plyn!B22</f>
        <v>10686</v>
      </c>
      <c r="E22" s="5">
        <f>Plyn!D22</f>
        <v>155194</v>
      </c>
      <c r="F22" s="39">
        <f>SUMIF(Voda!C22,"&gt;0")</f>
        <v>4392</v>
      </c>
      <c r="G22" s="5">
        <f>Voda!D22</f>
        <v>421741</v>
      </c>
      <c r="H22" s="54">
        <f>Voda!I22</f>
        <v>41560</v>
      </c>
      <c r="I22" s="305"/>
      <c r="J22" s="34">
        <f t="shared" si="4"/>
        <v>785196.53</v>
      </c>
    </row>
    <row r="23" spans="1:10" s="2" customFormat="1" ht="15.75" x14ac:dyDescent="0.25">
      <c r="A23" s="12" t="s">
        <v>10</v>
      </c>
      <c r="B23" s="9">
        <f t="shared" ref="B23:H23" si="5">B22+B21+B20</f>
        <v>177682</v>
      </c>
      <c r="C23" s="28">
        <f t="shared" si="5"/>
        <v>493610.62</v>
      </c>
      <c r="D23" s="40">
        <f t="shared" si="5"/>
        <v>30770</v>
      </c>
      <c r="E23" s="6">
        <f t="shared" si="5"/>
        <v>451341.25999999995</v>
      </c>
      <c r="F23" s="40">
        <f t="shared" si="5"/>
        <v>14025</v>
      </c>
      <c r="G23" s="6">
        <f t="shared" si="5"/>
        <v>1346749</v>
      </c>
      <c r="H23" s="55">
        <f t="shared" si="5"/>
        <v>124680</v>
      </c>
      <c r="I23" s="305"/>
      <c r="J23" s="35">
        <f t="shared" si="4"/>
        <v>2416380.88</v>
      </c>
    </row>
    <row r="24" spans="1:10" x14ac:dyDescent="0.25">
      <c r="A24" s="11" t="s">
        <v>11</v>
      </c>
      <c r="B24" s="8">
        <f>'Elektrická enerie'!D24</f>
        <v>71940</v>
      </c>
      <c r="C24" s="27">
        <f>'Elektrická enerie'!E24</f>
        <v>192782.21</v>
      </c>
      <c r="D24" s="39">
        <f>Plyn!B24</f>
        <v>34209</v>
      </c>
      <c r="E24" s="5">
        <f>Plyn!D24</f>
        <v>377745.63</v>
      </c>
      <c r="F24" s="39">
        <f>SUMIF(Voda!C24,"&gt;0")</f>
        <v>4581</v>
      </c>
      <c r="G24" s="5">
        <f>Voda!D24</f>
        <v>439890</v>
      </c>
      <c r="H24" s="54">
        <f>Voda!I24</f>
        <v>41560</v>
      </c>
      <c r="I24" s="305"/>
      <c r="J24" s="34">
        <f t="shared" si="4"/>
        <v>1051977.8399999999</v>
      </c>
    </row>
    <row r="25" spans="1:10" x14ac:dyDescent="0.25">
      <c r="A25" s="11" t="s">
        <v>12</v>
      </c>
      <c r="B25" s="8">
        <f>'Elektrická enerie'!D25</f>
        <v>73373</v>
      </c>
      <c r="C25" s="27">
        <f>'Elektrická enerie'!E25</f>
        <v>198784.02</v>
      </c>
      <c r="D25" s="39">
        <f>Plyn!B25</f>
        <v>38277</v>
      </c>
      <c r="E25" s="5">
        <f>Plyn!D25</f>
        <v>414811.76</v>
      </c>
      <c r="F25" s="39">
        <f>SUMIF(Voda!C25,"&gt;0")</f>
        <v>4404</v>
      </c>
      <c r="G25" s="5">
        <f>Voda!D25</f>
        <v>422894</v>
      </c>
      <c r="H25" s="54">
        <f>Voda!I25</f>
        <v>41560</v>
      </c>
      <c r="I25" s="305"/>
      <c r="J25" s="34">
        <f t="shared" si="4"/>
        <v>1078049.78</v>
      </c>
    </row>
    <row r="26" spans="1:10" x14ac:dyDescent="0.25">
      <c r="A26" s="11" t="s">
        <v>13</v>
      </c>
      <c r="B26" s="8">
        <f>'Elektrická enerie'!D26</f>
        <v>75414</v>
      </c>
      <c r="C26" s="27">
        <f>'Elektrická enerie'!E26</f>
        <v>203559.91</v>
      </c>
      <c r="D26" s="39">
        <f>Plyn!B26</f>
        <v>48559</v>
      </c>
      <c r="E26" s="5">
        <f>Plyn!D26</f>
        <v>512239.53</v>
      </c>
      <c r="F26" s="39">
        <f>SUMIF(Voda!C26,"&gt;0")</f>
        <v>5335</v>
      </c>
      <c r="G26" s="5">
        <f>Voda!D26</f>
        <v>512292.82</v>
      </c>
      <c r="H26" s="54">
        <f>Voda!I26</f>
        <v>41560</v>
      </c>
      <c r="I26" s="292">
        <v>4468</v>
      </c>
      <c r="J26" s="34">
        <f t="shared" si="4"/>
        <v>1269652.26</v>
      </c>
    </row>
    <row r="27" spans="1:10" s="2" customFormat="1" ht="15.75" x14ac:dyDescent="0.25">
      <c r="A27" s="12" t="s">
        <v>28</v>
      </c>
      <c r="B27" s="9">
        <f t="shared" ref="B27:H27" si="6">B26+B25+B24</f>
        <v>220727</v>
      </c>
      <c r="C27" s="28">
        <f t="shared" si="6"/>
        <v>595126.14</v>
      </c>
      <c r="D27" s="40">
        <f t="shared" si="6"/>
        <v>121045</v>
      </c>
      <c r="E27" s="6">
        <f t="shared" si="6"/>
        <v>1304796.92</v>
      </c>
      <c r="F27" s="40">
        <f t="shared" si="6"/>
        <v>14320</v>
      </c>
      <c r="G27" s="6">
        <f t="shared" si="6"/>
        <v>1375076.82</v>
      </c>
      <c r="H27" s="55">
        <f t="shared" si="6"/>
        <v>124680</v>
      </c>
      <c r="I27" s="293"/>
      <c r="J27" s="35">
        <f>G27+E27+C27+H27</f>
        <v>3399679.8800000004</v>
      </c>
    </row>
    <row r="28" spans="1:10" s="3" customFormat="1" ht="19.5" thickBot="1" x14ac:dyDescent="0.35">
      <c r="A28" s="19" t="s">
        <v>23</v>
      </c>
      <c r="B28" s="20">
        <f t="shared" ref="B28:H28" si="7">B27+B23</f>
        <v>398409</v>
      </c>
      <c r="C28" s="30">
        <f t="shared" si="7"/>
        <v>1088736.76</v>
      </c>
      <c r="D28" s="42">
        <f t="shared" si="7"/>
        <v>151815</v>
      </c>
      <c r="E28" s="21">
        <f t="shared" si="7"/>
        <v>1756138.18</v>
      </c>
      <c r="F28" s="42">
        <f t="shared" si="7"/>
        <v>28345</v>
      </c>
      <c r="G28" s="21">
        <f t="shared" si="7"/>
        <v>2721825.8200000003</v>
      </c>
      <c r="H28" s="20">
        <f t="shared" si="7"/>
        <v>249360</v>
      </c>
      <c r="I28" s="59">
        <f>Voda!J27</f>
        <v>-55</v>
      </c>
      <c r="J28" s="58">
        <f>G28+E28+C28+H28+I28</f>
        <v>5816005.7599999998</v>
      </c>
    </row>
    <row r="29" spans="1:10" s="4" customFormat="1" ht="21.75" thickBot="1" x14ac:dyDescent="0.4">
      <c r="A29" s="22" t="s">
        <v>14</v>
      </c>
      <c r="B29" s="23">
        <f>B28+B19</f>
        <v>781390</v>
      </c>
      <c r="C29" s="31">
        <f>C28+C19</f>
        <v>2150239.2000000002</v>
      </c>
      <c r="D29" s="43">
        <f t="shared" ref="D29:H29" si="8">D28+D19</f>
        <v>360765</v>
      </c>
      <c r="E29" s="24">
        <f>E28+E19</f>
        <v>4049975.25</v>
      </c>
      <c r="F29" s="43">
        <f t="shared" si="8"/>
        <v>54105</v>
      </c>
      <c r="G29" s="24">
        <f>G28+G19</f>
        <v>5195427.82</v>
      </c>
      <c r="H29" s="23">
        <f t="shared" si="8"/>
        <v>486420</v>
      </c>
      <c r="I29" s="31">
        <f>I28+I19</f>
        <v>8141</v>
      </c>
      <c r="J29" s="37">
        <f>G29+E29+C29+H29+I29</f>
        <v>11890203.27</v>
      </c>
    </row>
    <row r="30" spans="1:10" s="44" customFormat="1" ht="36.75" thickBot="1" x14ac:dyDescent="0.6">
      <c r="A30" s="46" t="s">
        <v>20</v>
      </c>
      <c r="B30" s="48" t="s">
        <v>30</v>
      </c>
      <c r="C30" s="47">
        <f>C29/B29</f>
        <v>2.7518130511012431</v>
      </c>
      <c r="D30" s="48" t="s">
        <v>31</v>
      </c>
      <c r="E30" s="47">
        <f>E29/D29</f>
        <v>11.22607583884246</v>
      </c>
      <c r="F30" s="48" t="s">
        <v>31</v>
      </c>
      <c r="G30" s="47">
        <f>G29/F29</f>
        <v>96.024911191202293</v>
      </c>
      <c r="H30" s="48" t="s">
        <v>31</v>
      </c>
      <c r="I30" s="51">
        <f>(I29+H29)/(I26+I17)</f>
        <v>55.34478513876455</v>
      </c>
      <c r="J30" s="264"/>
    </row>
    <row r="31" spans="1:10" x14ac:dyDescent="0.25">
      <c r="I31" s="265"/>
    </row>
  </sheetData>
  <mergeCells count="11">
    <mergeCell ref="A1:J6"/>
    <mergeCell ref="A8:J8"/>
    <mergeCell ref="H9:I9"/>
    <mergeCell ref="I11:I16"/>
    <mergeCell ref="I20:I25"/>
    <mergeCell ref="I17:I18"/>
    <mergeCell ref="I26:I27"/>
    <mergeCell ref="B9:C9"/>
    <mergeCell ref="D9:E9"/>
    <mergeCell ref="F9:G9"/>
    <mergeCell ref="A9:A10"/>
  </mergeCells>
  <pageMargins left="0" right="0" top="0" bottom="0" header="0" footer="0"/>
  <pageSetup paperSize="9" orientation="landscape" r:id="rId1"/>
  <ignoredErrors>
    <ignoredError sqref="I30" evalError="1"/>
    <ignoredError sqref="J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Plyn</vt:lpstr>
      <vt:lpstr>Voda</vt:lpstr>
      <vt:lpstr>Elektrická enerie</vt:lpstr>
      <vt:lpstr>Přehled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2018-02-05T09:39:21Z</dcterms:modified>
</cp:coreProperties>
</file>